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6"/>
  </bookViews>
  <sheets>
    <sheet name="Фактические расходы" sheetId="1" r:id="rId1"/>
    <sheet name="Кассовые расходы" sheetId="2" r:id="rId2"/>
    <sheet name="Остаток и поступления" sheetId="3" r:id="rId3"/>
    <sheet name="2-Форма (7)" sheetId="4" r:id="rId4"/>
    <sheet name="Давлат харидлари" sheetId="5" r:id="rId5"/>
    <sheet name="2-Форма (6)" sheetId="6" r:id="rId6"/>
    <sheet name="Курилиш ва капитал" sheetId="7" r:id="rId7"/>
    <sheet name="2-Форма (5)" sheetId="8" r:id="rId8"/>
    <sheet name="2-Форма (4)" sheetId="9" r:id="rId9"/>
    <sheet name="2-Форма (3)" sheetId="10" r:id="rId10"/>
    <sheet name="2-Форма (2)" sheetId="11" r:id="rId11"/>
    <sheet name="2-Форма" sheetId="12" r:id="rId12"/>
    <sheet name="рж" sheetId="13" r:id="rId13"/>
    <sheet name="Лист1" sheetId="14" r:id="rId14"/>
  </sheets>
  <externalReferences>
    <externalReference r:id="rId17"/>
  </externalReferences>
  <definedNames>
    <definedName name="CreditAmount">'рж'!$F$20</definedName>
    <definedName name="DebitAmount">'рж'!$F$13</definedName>
    <definedName name="EndBalance">'рж'!$F$21</definedName>
    <definedName name="FinancingLevel" localSheetId="10">'2-Форма (2)'!$E$9</definedName>
    <definedName name="FinancingLevel" localSheetId="9">'2-Форма (3)'!$E$9</definedName>
    <definedName name="FinancingLevel" localSheetId="8">'2-Форма (4)'!$E$9</definedName>
    <definedName name="FinancingLevel" localSheetId="7">'2-Форма (5)'!$E$9</definedName>
    <definedName name="FinancingLevel" localSheetId="5">'2-Форма (6)'!$E$9</definedName>
    <definedName name="FinancingLevel" localSheetId="3">'2-Форма (7)'!$E$9</definedName>
    <definedName name="FinancingLevel" localSheetId="2">'Остаток и поступления'!$D$8</definedName>
    <definedName name="FinancingLevel">'2-Форма'!$E$9</definedName>
    <definedName name="FunctionalItem" localSheetId="10">'2-Форма (2)'!$B$6</definedName>
    <definedName name="FunctionalItem" localSheetId="9">'2-Форма (3)'!$B$6</definedName>
    <definedName name="FunctionalItem" localSheetId="8">'2-Форма (4)'!$B$6</definedName>
    <definedName name="FunctionalItem" localSheetId="7">'2-Форма (5)'!$B$6</definedName>
    <definedName name="FunctionalItem" localSheetId="5">'2-Форма (6)'!$B$6</definedName>
    <definedName name="FunctionalItem" localSheetId="3">'2-Форма (7)'!$B$6</definedName>
    <definedName name="FunctionalItem">'2-Форма'!$B$6</definedName>
    <definedName name="HeaderOrganization" localSheetId="10">'2-Форма (2)'!$E$8</definedName>
    <definedName name="HeaderOrganization" localSheetId="9">'2-Форма (3)'!$E$8</definedName>
    <definedName name="HeaderOrganization" localSheetId="8">'2-Форма (4)'!$E$8</definedName>
    <definedName name="HeaderOrganization" localSheetId="7">'2-Форма (5)'!$E$8</definedName>
    <definedName name="HeaderOrganization" localSheetId="5">'2-Форма (6)'!$E$8</definedName>
    <definedName name="HeaderOrganization" localSheetId="3">'2-Форма (7)'!$E$8</definedName>
    <definedName name="HeaderOrganization">'2-Форма'!$E$8</definedName>
    <definedName name="ImportRow" localSheetId="10">'2-Форма (2)'!#REF!</definedName>
    <definedName name="ImportRow" localSheetId="9">'2-Форма (3)'!#REF!</definedName>
    <definedName name="ImportRow" localSheetId="8">'2-Форма (4)'!#REF!</definedName>
    <definedName name="ImportRow" localSheetId="7">'2-Форма (5)'!#REF!</definedName>
    <definedName name="ImportRow" localSheetId="5">'2-Форма (6)'!#REF!</definedName>
    <definedName name="ImportRow" localSheetId="3">'2-Форма (7)'!#REF!</definedName>
    <definedName name="ImportRow" localSheetId="12">'рж'!#REF!</definedName>
    <definedName name="ImportRow">'2-Форма'!#REF!</definedName>
    <definedName name="ImportRowAct">'Фактические расходы'!#REF!</definedName>
    <definedName name="ImportRowActTotal">'Фактические расходы'!#REF!</definedName>
    <definedName name="ImportRowCash" localSheetId="0">'[1]Кассовые расходы'!#REF!</definedName>
    <definedName name="ImportRowCash">'Кассовые расходы'!#REF!</definedName>
    <definedName name="ImportRowCashTotal" localSheetId="0">'[1]Кассовые расходы'!#REF!</definedName>
    <definedName name="ImportRowCashTotal">'Кассовые расходы'!#REF!</definedName>
    <definedName name="ImportRowRest" localSheetId="1">'[1]Остаток и поступления'!#REF!</definedName>
    <definedName name="ImportRowRest" localSheetId="0">'[1]Остаток и поступления'!#REF!</definedName>
    <definedName name="ImportRowRest">'Остаток и поступления'!#REF!</definedName>
    <definedName name="ImportRowTotal" localSheetId="10">'2-Форма (2)'!#REF!</definedName>
    <definedName name="ImportRowTotal" localSheetId="9">'2-Форма (3)'!#REF!</definedName>
    <definedName name="ImportRowTotal" localSheetId="8">'2-Форма (4)'!#REF!</definedName>
    <definedName name="ImportRowTotal" localSheetId="7">'2-Форма (5)'!#REF!</definedName>
    <definedName name="ImportRowTotal" localSheetId="5">'2-Форма (6)'!#REF!</definedName>
    <definedName name="ImportRowTotal" localSheetId="3">'2-Форма (7)'!#REF!</definedName>
    <definedName name="ImportRowTotal">'2-Форма'!#REF!</definedName>
    <definedName name="ImportRowTotalAct">'Фактические расходы'!#REF!</definedName>
    <definedName name="OnDate" localSheetId="10">'2-Форма (2)'!$A$3</definedName>
    <definedName name="OnDate" localSheetId="9">'2-Форма (3)'!$A$3</definedName>
    <definedName name="OnDate" localSheetId="8">'2-Форма (4)'!$A$3</definedName>
    <definedName name="OnDate" localSheetId="7">'2-Форма (5)'!$A$3</definedName>
    <definedName name="OnDate" localSheetId="5">'2-Форма (6)'!$A$3</definedName>
    <definedName name="OnDate" localSheetId="3">'2-Форма (7)'!$A$3</definedName>
    <definedName name="OnDate" localSheetId="2">'Остаток и поступления'!$A$3</definedName>
    <definedName name="OnDate">'2-Форма'!$A$3</definedName>
    <definedName name="Organization" localSheetId="10">'2-Форма (2)'!$E$5</definedName>
    <definedName name="Organization" localSheetId="9">'2-Форма (3)'!$E$5</definedName>
    <definedName name="Organization" localSheetId="8">'2-Форма (4)'!$E$5</definedName>
    <definedName name="Organization" localSheetId="7">'2-Форма (5)'!$E$5</definedName>
    <definedName name="Organization" localSheetId="5">'2-Форма (6)'!$E$5</definedName>
    <definedName name="Organization" localSheetId="3">'2-Форма (7)'!$E$5</definedName>
    <definedName name="Organization" localSheetId="2">'Остаток и поступления'!$D$6</definedName>
    <definedName name="Organization">'2-Форма'!$E$5</definedName>
    <definedName name="OrganizationName">'рж'!$A$6</definedName>
    <definedName name="Period" localSheetId="10">'2-Форма (2)'!$E$7</definedName>
    <definedName name="Period" localSheetId="9">'2-Форма (3)'!$E$7</definedName>
    <definedName name="Period" localSheetId="8">'2-Форма (4)'!$E$7</definedName>
    <definedName name="Period" localSheetId="7">'2-Форма (5)'!$E$7</definedName>
    <definedName name="Period" localSheetId="5">'2-Форма (6)'!$E$7</definedName>
    <definedName name="Period" localSheetId="3">'2-Форма (7)'!$E$7</definedName>
    <definedName name="Period" localSheetId="2">'Остаток и поступления'!$D$7</definedName>
    <definedName name="Period">'2-Форма'!$E$7</definedName>
    <definedName name="PeriodName">'рж'!$A$4</definedName>
    <definedName name="SettlementAccountCode">'рж'!$A$10</definedName>
    <definedName name="SettlementCode" localSheetId="10">'2-Форма (2)'!$E$11</definedName>
    <definedName name="SettlementCode" localSheetId="9">'2-Форма (3)'!$E$11</definedName>
    <definedName name="SettlementCode" localSheetId="8">'2-Форма (4)'!$E$11</definedName>
    <definedName name="SettlementCode" localSheetId="7">'2-Форма (5)'!$E$11</definedName>
    <definedName name="SettlementCode" localSheetId="5">'2-Форма (6)'!$E$11</definedName>
    <definedName name="SettlementCode" localSheetId="3">'2-Форма (7)'!$E$11</definedName>
    <definedName name="SettlementCode">'2-Форма'!$E$11</definedName>
    <definedName name="StartBalance">'рж'!$F$12</definedName>
  </definedNames>
  <calcPr fullCalcOnLoad="1"/>
</workbook>
</file>

<file path=xl/sharedStrings.xml><?xml version="1.0" encoding="utf-8"?>
<sst xmlns="http://schemas.openxmlformats.org/spreadsheetml/2006/main" count="2127" uniqueCount="491">
  <si>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</si>
  <si>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</si>
  <si>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 01.10.2022</t>
  </si>
  <si>
    <t>Наименование организации:</t>
  </si>
  <si>
    <t>Государственный комитет Республики Узбекистан по экологии и охране окружающей среды</t>
  </si>
  <si>
    <t xml:space="preserve">          </t>
  </si>
  <si>
    <t>Раздел   0121   подраздел   031   глава   440</t>
  </si>
  <si>
    <t xml:space="preserve">Отчетный период: </t>
  </si>
  <si>
    <t>1 октября</t>
  </si>
  <si>
    <t>Министерство:</t>
  </si>
  <si>
    <t>Уровень бюджета:</t>
  </si>
  <si>
    <t xml:space="preserve">Еденица измерения: тыс. сум </t>
  </si>
  <si>
    <t>Л/С:</t>
  </si>
  <si>
    <t>100010860262947012103144001</t>
  </si>
  <si>
    <t>Категория</t>
  </si>
  <si>
    <t>Статья и
 подстатья</t>
  </si>
  <si>
    <t>Элемент</t>
  </si>
  <si>
    <t>Наименование расходов</t>
  </si>
  <si>
    <t>Код строки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</si>
  <si>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</si>
  <si>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</si>
  <si>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</si>
  <si>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</si>
  <si>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</si>
  <si>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</si>
  <si>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48</t>
  </si>
  <si>
    <t>00</t>
  </si>
  <si>
    <t>000</t>
  </si>
  <si>
    <t>ДРУГИЕ РАСХОДЫ</t>
  </si>
  <si>
    <t>01</t>
  </si>
  <si>
    <t>20</t>
  </si>
  <si>
    <t>Различные прочие расходы</t>
  </si>
  <si>
    <t>02</t>
  </si>
  <si>
    <t>21</t>
  </si>
  <si>
    <t>Текущие</t>
  </si>
  <si>
    <t>03</t>
  </si>
  <si>
    <t>200</t>
  </si>
  <si>
    <t>Членства в международные и межгосударственные организации</t>
  </si>
  <si>
    <t>04</t>
  </si>
  <si>
    <t>X</t>
  </si>
  <si>
    <t>IV-группа "Другие расходы"</t>
  </si>
  <si>
    <t>05</t>
  </si>
  <si>
    <t>ВСЕГО</t>
  </si>
  <si>
    <t>06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</si>
  <si>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</si>
  <si>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</si>
  <si>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</si>
  <si>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</si>
  <si>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</si>
  <si>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  (Отчет для внутреннего пользования)
о движении денежных средств по Фонду развития бюджетной организации</t>
  </si>
  <si>
    <t>по состоянию на  01.10.2022  года</t>
  </si>
  <si>
    <t xml:space="preserve"> Наименование организации   Государственный комитет Республики Узбекистан по экологии и охране окружающей среды</t>
  </si>
  <si>
    <t>Периодичность: Годовая, 1 апреля, 1 июля, 1 октября</t>
  </si>
  <si>
    <t>Уровень бюджета ______________</t>
  </si>
  <si>
    <t>Еденица измерения сум</t>
  </si>
  <si>
    <t>Л/С: 400110860262947056100144001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</si>
  <si>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</si>
  <si>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</si>
  <si>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</si>
  <si>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</si>
  <si>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</si>
  <si>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</si>
  <si>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</si>
  <si>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</si>
  <si>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от сэкономленных бюджетных средств в конце последнего рабочего дня отчетного квартала</t>
  </si>
  <si>
    <t>д) средства оставляемых в установленном порядке в распоряжении бюджетных организаций</t>
  </si>
  <si>
    <t>3. Кассовые расходы, осушествленные в отчетном периоде - всего</t>
  </si>
  <si>
    <t>4. Остаток денежных средств на конец отчетного периода</t>
  </si>
  <si>
    <t>Расшифровка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</si>
  <si>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</si>
  <si>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</si>
  <si>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</si>
  <si>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</si>
  <si>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</si>
  <si>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РАСХОДЫ ПО ТОВАРАМ И УСЛУГАМ</t>
  </si>
  <si>
    <t>42</t>
  </si>
  <si>
    <t>Командировочные расходы</t>
  </si>
  <si>
    <t>10</t>
  </si>
  <si>
    <t>В пределах республики</t>
  </si>
  <si>
    <t>11</t>
  </si>
  <si>
    <t>Связанные с зарубежными поездками</t>
  </si>
  <si>
    <t>12</t>
  </si>
  <si>
    <t>Коммунальные услуги</t>
  </si>
  <si>
    <t>Электроэнергия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</si>
  <si>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</si>
  <si>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</si>
  <si>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</si>
  <si>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</si>
  <si>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</si>
  <si>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</si>
  <si>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</si>
  <si>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100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</si>
  <si>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</si>
  <si>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</si>
  <si>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</si>
  <si>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</si>
  <si>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</si>
  <si>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</si>
  <si>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</si>
  <si>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</si>
  <si>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</si>
  <si>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Приобретение прочей полиграфической</t>
  </si>
  <si>
    <t>130</t>
  </si>
  <si>
    <t>Одежды, обуви и постельных принадлежностей</t>
  </si>
  <si>
    <t>Топливо и ГСМ</t>
  </si>
  <si>
    <t>500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</si>
  <si>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</si>
  <si>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</si>
  <si>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</si>
  <si>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</si>
  <si>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</si>
  <si>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</si>
  <si>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</si>
  <si>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</si>
  <si>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</si>
  <si>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</si>
  <si>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</si>
  <si>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</si>
  <si>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Здания</t>
  </si>
  <si>
    <t>Нежилые здания</t>
  </si>
  <si>
    <t>Сооружения</t>
  </si>
  <si>
    <t>53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</si>
  <si>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</si>
  <si>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</si>
  <si>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</si>
  <si>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</si>
  <si>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</si>
  <si>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</si>
  <si>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</si>
  <si>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</si>
  <si>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</si>
  <si>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Приобретение учебно-лабораторного оборудования</t>
  </si>
  <si>
    <t>940</t>
  </si>
  <si>
    <t>Спорт инвентарлари ва жихозлари</t>
  </si>
  <si>
    <t>960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</si>
  <si>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</si>
  <si>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</si>
  <si>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</si>
  <si>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</si>
  <si>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300</t>
  </si>
  <si>
    <t xml:space="preserve">Прочие расходы по приобретению основных средств </t>
  </si>
  <si>
    <t>Электрон давлат харидларида иштирок этиш учун закалат тулови харажатлари</t>
  </si>
  <si>
    <t>140</t>
  </si>
  <si>
    <t>Прочие расходы</t>
  </si>
  <si>
    <t>190</t>
  </si>
  <si>
    <t>Всего расходов</t>
  </si>
  <si>
    <t>Руководитель _______________</t>
  </si>
  <si>
    <t>Главный бухгалтер ____________________</t>
  </si>
  <si>
    <t>М.П</t>
  </si>
  <si>
    <t>____ ______________ 20____ год</t>
  </si>
  <si>
    <t>Раздел   0561   подраздел   001   глава   440</t>
  </si>
  <si>
    <t>100010860262947056100144001</t>
  </si>
  <si>
    <t>41</t>
  </si>
  <si>
    <t>Заработная плата</t>
  </si>
  <si>
    <t>Заработная плата в денежной форме</t>
  </si>
  <si>
    <t>Основная заработная плата</t>
  </si>
  <si>
    <t>47</t>
  </si>
  <si>
    <t>Пособия</t>
  </si>
  <si>
    <t>Пособия по временной нетрудоспособности</t>
  </si>
  <si>
    <t>150</t>
  </si>
  <si>
    <t>Пособия по беременности и родам</t>
  </si>
  <si>
    <t>I-группа "Заработная плата и приравненные к ней платежи"</t>
  </si>
  <si>
    <t>07</t>
  </si>
  <si>
    <t>Взносы / отчисления на социальные нужды</t>
  </si>
  <si>
    <t>08</t>
  </si>
  <si>
    <t>Реально производимые взносы/отчисления на социальные нужды</t>
  </si>
  <si>
    <t>09</t>
  </si>
  <si>
    <t>Единый социальный платеж</t>
  </si>
  <si>
    <t>Другие взносы/отчисления на социальные нужды</t>
  </si>
  <si>
    <t>II-группа "Начисления на заработную плату"</t>
  </si>
  <si>
    <t>13</t>
  </si>
  <si>
    <t>14</t>
  </si>
  <si>
    <t>15</t>
  </si>
  <si>
    <t>16</t>
  </si>
  <si>
    <t>17</t>
  </si>
  <si>
    <t>22</t>
  </si>
  <si>
    <t>Природный газ</t>
  </si>
  <si>
    <t>18</t>
  </si>
  <si>
    <t>24</t>
  </si>
  <si>
    <t>Холодная вода и канализация</t>
  </si>
  <si>
    <t>19</t>
  </si>
  <si>
    <t>23</t>
  </si>
  <si>
    <t>26</t>
  </si>
  <si>
    <t>27</t>
  </si>
  <si>
    <t>28</t>
  </si>
  <si>
    <t>29</t>
  </si>
  <si>
    <t>31</t>
  </si>
  <si>
    <t>32</t>
  </si>
  <si>
    <t>33</t>
  </si>
  <si>
    <t>35</t>
  </si>
  <si>
    <t>36</t>
  </si>
  <si>
    <t>37</t>
  </si>
  <si>
    <t>38</t>
  </si>
  <si>
    <t>Раздел   0569   подраздел   901   глава   440</t>
  </si>
  <si>
    <t>100010860262947056990144003</t>
  </si>
  <si>
    <t>Кадастровые, землеустроительные и топографо-геодезические, картографические работы</t>
  </si>
  <si>
    <t>100010860262947056990144002</t>
  </si>
  <si>
    <t>100010860262947056990144001</t>
  </si>
  <si>
    <t>100010860262947012103144003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</si>
  <si>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</si>
  <si>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</si>
  <si>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01.10.2022</t>
  </si>
  <si>
    <t xml:space="preserve">Организация: </t>
  </si>
  <si>
    <t>Периодичность: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</si>
  <si>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</si>
  <si>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</si>
  <si>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</si>
  <si>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</si>
  <si>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</si>
  <si>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</si>
  <si>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</si>
  <si>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</si>
  <si>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Внебюджетные фонды министерств и ведомств, формируемые за счет отчислений (4-010-10)</t>
  </si>
  <si>
    <t>Р А С Ш И Ф Р О В К А    Р А С Х О Д О В</t>
  </si>
  <si>
    <t>А.  К А С С О В Ы Е    Р А С Х О Д Ы</t>
  </si>
  <si>
    <t>Статья и подстатья</t>
  </si>
  <si>
    <t>по кодам классификация источников средств и уровней бюджетов</t>
  </si>
  <si>
    <t>4010-10</t>
  </si>
  <si>
    <t>Продуктов питания</t>
  </si>
  <si>
    <t>Расходы на обучение</t>
  </si>
  <si>
    <t>91</t>
  </si>
  <si>
    <t xml:space="preserve">Услуги по охране объектов </t>
  </si>
  <si>
    <t>93</t>
  </si>
  <si>
    <t>Культивируемые активы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</si>
  <si>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</si>
  <si>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</si>
  <si>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</si>
  <si>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</si>
  <si>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</si>
  <si>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</si>
  <si>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</si>
  <si>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</si>
  <si>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</si>
  <si>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 xml:space="preserve">Ўзбекистон Республикаси Экология ва атроф-муҳитни муҳофаза қилиш давлат қўмитасида 
 амалга оширилган давлат харидлари тўғрисида маълумот </t>
  </si>
  <si>
    <t>(2022 йил 1 октябрь ҳолатига )</t>
  </si>
  <si>
    <t>№</t>
  </si>
  <si>
    <t>Иқтисод таснифи бўйича харажат моддаси</t>
  </si>
  <si>
    <t>Харид қилиниши лозим бўлган товар (хизмат) номи</t>
  </si>
  <si>
    <t>Санаси</t>
  </si>
  <si>
    <t>Режалаштирил-ган маблағ</t>
  </si>
  <si>
    <t>Маблағлар манбаи (бюджет, бюджетдан ташқари жамғарма маблағлари)</t>
  </si>
  <si>
    <t>Харид қилиниши режалаштирилнган товар (хизматлар) миқдори</t>
  </si>
  <si>
    <t xml:space="preserve">Харид қилинган товар (хизматлар) миқдори </t>
  </si>
  <si>
    <t>Нархи</t>
  </si>
  <si>
    <t>Суммаси</t>
  </si>
  <si>
    <t>Амалга оширилган харид тури (биржа, тендер савдолари)</t>
  </si>
  <si>
    <t>Товар (хизматлар) етказиб берувчи номи</t>
  </si>
  <si>
    <t>Суғурта хизмати</t>
  </si>
  <si>
    <t xml:space="preserve">Бюджетдан ташқари жамғарма </t>
  </si>
  <si>
    <t>ПҚ-3953 га асосан</t>
  </si>
  <si>
    <t>APEX INSURANCE МЧЖ</t>
  </si>
  <si>
    <t>дезинфекция ишлари</t>
  </si>
  <si>
    <t>"MIRJAHON XIZMAT" МЧЖ</t>
  </si>
  <si>
    <t>Обуна</t>
  </si>
  <si>
    <t>"Matbuot tarqatuvchi" АК</t>
  </si>
  <si>
    <t>Эхтиёт қисмларни алмаштириш бўйича хизматлар</t>
  </si>
  <si>
    <t>Бюджет</t>
  </si>
  <si>
    <t>"PIT STOP MOTORS" МЧЖ</t>
  </si>
  <si>
    <t>"AUTO BOUTIQUE" МЧЖ</t>
  </si>
  <si>
    <t>Алоқа кабели</t>
  </si>
  <si>
    <t>Электрон дўкон</t>
  </si>
  <si>
    <t>"ALL IN ONE MARKET" МЧЖ</t>
  </si>
  <si>
    <t>Жарималар бланкаси</t>
  </si>
  <si>
    <t>миллий дўкон</t>
  </si>
  <si>
    <t>"ELEGANT GOLD PRINT" МЧЖ</t>
  </si>
  <si>
    <t>Қоғоз А4</t>
  </si>
  <si>
    <t>ХФ "Аслонобод"</t>
  </si>
  <si>
    <t>Кофемашина</t>
  </si>
  <si>
    <t>WILD MAMMUT МЧЖ</t>
  </si>
  <si>
    <t>Қаттиқ диск</t>
  </si>
  <si>
    <t>YTT Sobirov Doniyorbek Ulug'beko'g'li</t>
  </si>
  <si>
    <t xml:space="preserve">  СК "INGO-UZBEKISTAN"</t>
  </si>
  <si>
    <t>Обуна (экологик нашрга)</t>
  </si>
  <si>
    <t>Оила даврасида газетаси тахририяти</t>
  </si>
  <si>
    <t>"DESKFORM" МЧЖ</t>
  </si>
  <si>
    <t>"PREMIUM POLIGRAF BIZNES" МЧЖ</t>
  </si>
  <si>
    <t>Табрикномалар</t>
  </si>
  <si>
    <t>Календар (тақвим)</t>
  </si>
  <si>
    <t>Календар (столда турадиган)</t>
  </si>
  <si>
    <t>Баннер тайёрлаш</t>
  </si>
  <si>
    <t>YTT TOSHBOYEV SHAROFIDD</t>
  </si>
  <si>
    <t>Ручка shnaider (логотип туширилган)</t>
  </si>
  <si>
    <t>«TEZKOR POLIGRAF DIZAYN SERVICE» МЧЖ</t>
  </si>
  <si>
    <t>Ручка металл  (логотип туширилган)</t>
  </si>
  <si>
    <t>GLOBAL POLIGRAF DIZAYN МЧЖ</t>
  </si>
  <si>
    <t>Блокнот А5 (логотип туширилган)</t>
  </si>
  <si>
    <t>Папка А4 (логотип туширилган)</t>
  </si>
  <si>
    <t>Қоғоз пакет А3 (логотип туширилган)</t>
  </si>
  <si>
    <t>Қайдлар учун қоғоз (кубарик логотип туширилган)</t>
  </si>
  <si>
    <t>СК "INGO-UZBEKISTAN"</t>
  </si>
  <si>
    <t>Шина</t>
  </si>
  <si>
    <t>AVTOBUNKER ХК</t>
  </si>
  <si>
    <t>Музлатгич</t>
  </si>
  <si>
    <t>RAYYON OLIY SAVDO XK</t>
  </si>
  <si>
    <t>Утилизаця хизмати</t>
  </si>
  <si>
    <t>ZARA SIRUN МЧЖ</t>
  </si>
  <si>
    <t>Минерал сув</t>
  </si>
  <si>
    <t>"BEXRUZ-MARKET" ХК</t>
  </si>
  <si>
    <t>Кульер</t>
  </si>
  <si>
    <t>"ART ONLY TRADE" ХК</t>
  </si>
  <si>
    <t>Сейф (металл)</t>
  </si>
  <si>
    <t>ЯТТ XAMIDOV SHERZOD</t>
  </si>
  <si>
    <t>Сейф</t>
  </si>
  <si>
    <t>"ASUS NAVOI" МЧЖ</t>
  </si>
  <si>
    <t>Ноутбук</t>
  </si>
  <si>
    <t>ЯТТ Islomov Xakimjon Xotamjon o`g`li</t>
  </si>
  <si>
    <t>Минерал сув (20 л)</t>
  </si>
  <si>
    <t>"SHABNAM SILVER " МЧЖ</t>
  </si>
  <si>
    <t>Кундалик (логотип туширилган)</t>
  </si>
  <si>
    <t>YTT TOSHBOYEV SHAROFIDDIN</t>
  </si>
  <si>
    <t xml:space="preserve">Мехмонхона хизмати </t>
  </si>
  <si>
    <t>BRITISH HOUSE MAS`ULIYATI CHEKLANGAN JAMIYAT</t>
  </si>
  <si>
    <t>"HS-AUTO" МЧЖ</t>
  </si>
  <si>
    <t>Папка (хужжатлар учун)</t>
  </si>
  <si>
    <t>"KANS SHOP" ХК</t>
  </si>
  <si>
    <t>Hydrolife Bottlers 0.5</t>
  </si>
  <si>
    <t xml:space="preserve">  Тошкент сув</t>
  </si>
  <si>
    <t xml:space="preserve"> (Боржоми)</t>
  </si>
  <si>
    <t xml:space="preserve">Планшет </t>
  </si>
  <si>
    <t>BLUE BUSINESS PRO MCHJ</t>
  </si>
  <si>
    <t>Учқудуқ туманидан Марказий Қизилқум миллий табиат боғи ташкил этиш учун 694205.5 гектар ер майдони ажратиш</t>
  </si>
  <si>
    <t>Ягона етказиб берувчи</t>
  </si>
  <si>
    <t>"Ер тузиш ва кучмас мулк кадастр хизмати"Д/У корхонаси.Навоий шахри.</t>
  </si>
  <si>
    <t>Томди тумани ҳудудидан "Оқтоғ-Томди" давлат қўриқхонасини ташкил этиш учун 40000 гектар ер майдони ажратиш</t>
  </si>
  <si>
    <t>Кўчатлар</t>
  </si>
  <si>
    <t>Ўрмон хўж. бош бошқ. хуз. "Дархон" тажриба хўж.</t>
  </si>
  <si>
    <t>Охак</t>
  </si>
  <si>
    <t>YTT QOBILJONOV ABUBAKIR ALIMARDON O‘G‘LI</t>
  </si>
  <si>
    <t>Ноутбук учун сумка</t>
  </si>
  <si>
    <t>YaTT PULATOV IXTIYOR TAXIROVICH</t>
  </si>
  <si>
    <t>NASIBAM TRADING МЧЖ</t>
  </si>
  <si>
    <t>картридж</t>
  </si>
  <si>
    <t>YATT XUSANOVA GAVXAR KANALEVNA</t>
  </si>
  <si>
    <t>ЁММ харажат меъёрини аниқлаш ишлари</t>
  </si>
  <si>
    <t xml:space="preserve"> UZ TRANSPORT STANDART МЧЖ</t>
  </si>
  <si>
    <t>Лампа светодиодли</t>
  </si>
  <si>
    <t>"OTABEK-ABDULLOH" OK</t>
  </si>
  <si>
    <t>Хўжалик моллари (совун)</t>
  </si>
  <si>
    <t>Аукцион</t>
  </si>
  <si>
    <t>MCHJ ODILOV AAA</t>
  </si>
  <si>
    <t>Хўжалик моллари (қоғоз)</t>
  </si>
  <si>
    <t>YATT Arabov Golib Sulaymonovich</t>
  </si>
  <si>
    <t>Хўжалик моллари (пластмасса)</t>
  </si>
  <si>
    <t>Канцелария моллари</t>
  </si>
  <si>
    <t>ORIGINAL BROKER 007</t>
  </si>
  <si>
    <t>Озиқ овқатлар</t>
  </si>
  <si>
    <t>Энг яхши таклиф</t>
  </si>
  <si>
    <t>ИП ООО Anglesey Food</t>
  </si>
  <si>
    <t>Гуллар (тувакда) (ШХТ тадбир учун)</t>
  </si>
  <si>
    <t>"Magnoliya Garden" МЧЖ</t>
  </si>
  <si>
    <t>ШХТ тадбири (овқатланиш)</t>
  </si>
  <si>
    <t>"GREEN TV" МЧЖ</t>
  </si>
  <si>
    <t>Иш берувчи томонидан ходимларни суғурталаш хизмати</t>
  </si>
  <si>
    <t>"GROSS INSURANCE" mas‘uliyati cheklangan jamiyati</t>
  </si>
  <si>
    <t>Кўлқоп (хўжалик ишлари учун)</t>
  </si>
  <si>
    <t>SMARTTAB МЧЖ</t>
  </si>
  <si>
    <t>Ресепшн (ШХТ тадбир учун)</t>
  </si>
  <si>
    <t xml:space="preserve"> "U E T BEST FAVORIT" MCHJ</t>
  </si>
  <si>
    <t>ШХТ тадбирни ўтказиб бериш</t>
  </si>
  <si>
    <t>СП ООО "Dolores Travel Services"</t>
  </si>
  <si>
    <t>Норма ижодкорлиги фаолияти бўйича И. Таджибаевнинг малакасини ошириш</t>
  </si>
  <si>
    <t>ЎзР Адлия вазир. Юристлар малакасини ошириш маркази</t>
  </si>
  <si>
    <t>Панно тайёрлаш</t>
  </si>
  <si>
    <t>ANVAR BIZNES SERVIS МЧЖ</t>
  </si>
  <si>
    <t>Фасад ойналарини ювиш хизмати</t>
  </si>
  <si>
    <t>Universal Cleaning Group МЧЖ</t>
  </si>
  <si>
    <t>Хўжалик моллари (чанг латта, пол латта)</t>
  </si>
  <si>
    <t>MUROD KANS МЧЖ</t>
  </si>
  <si>
    <t>Гилам ва йулак гиламчаси</t>
  </si>
  <si>
    <t>BIRJASERVISAVTOMATIKA МЧЖ</t>
  </si>
  <si>
    <t>Тадбир ташкиллаштириш (кофе-брейк)</t>
  </si>
  <si>
    <t>"INTERHOTEL" МЧЖ</t>
  </si>
  <si>
    <t>Мехмонхона харажатлари</t>
  </si>
  <si>
    <t>Кўкаламзорлаштириш ва ландшафт хизматлари</t>
  </si>
  <si>
    <t>"BETA AGRO INVIST SERVIS" МЧЖ</t>
  </si>
  <si>
    <t>Полиграфия махсулотлари</t>
  </si>
  <si>
    <t>2 456 977,30</t>
  </si>
  <si>
    <t>"O'zRes VM AXFBB" DUK</t>
  </si>
  <si>
    <t xml:space="preserve"> Сурхондарё, Андижон, Тошкент вилояти соҳил бўйи минтақаларини белгилаш лойиҳаларини ишлаб чиқиш бўйича бажариладиган ишлар учун</t>
  </si>
  <si>
    <t>1 011 627 373,00</t>
  </si>
  <si>
    <t>Ўзбек Давлат ер тузиш илмий-лойихалаш институти Уздаверлойиха</t>
  </si>
  <si>
    <t>Ўзбекистон Республикаси очиқ сув ҳавзаларида қишловчи сув қушларининг сонини аниқлаш ва улардан рационал фойдаланиш ҳамда муҳофаза қилиш бўйича таклифларни ишлаб чиқиш</t>
  </si>
  <si>
    <t>300 000 000,00</t>
  </si>
  <si>
    <t>Ўз.Р. эк. ва атр.мух.ни мух.қил.қўм.хуз. ЭАММҚ ИТИ</t>
  </si>
  <si>
    <t>Ўзбекситон Республикаси экологик вазият бўйича районлаштириш методологияси ва мослашувчан электрон дастурий таъминотини яратиш</t>
  </si>
  <si>
    <t>Атроф-муҳитни муҳофаза қилиш ва табиатдан фойдаланишга оид норматив-хуқуқий хужжатлар тўпламини тайёрлаш</t>
  </si>
  <si>
    <t>SHAXZOD PLAZA МЧЖ</t>
  </si>
  <si>
    <t>Калькулятор</t>
  </si>
  <si>
    <t>"UMAKANSUL BUSINESS" МЧЖ</t>
  </si>
  <si>
    <t>Канцелария моллари (клей, сиёх)</t>
  </si>
  <si>
    <t xml:space="preserve"> COMPLEX GOLD BIZNES МЧЖ</t>
  </si>
  <si>
    <t>Канцелария моллари (перфофайл, скотч)</t>
  </si>
  <si>
    <t>SARAFROZ INVEST ҚК</t>
  </si>
  <si>
    <t>Канцелария моллари (қайдлар учун стикер)</t>
  </si>
  <si>
    <t>AZIZAXON BREND МЧЖ</t>
  </si>
  <si>
    <t>Гидрошланг</t>
  </si>
  <si>
    <t>MCHJ BEK-SAM</t>
  </si>
  <si>
    <t>Маълумотлар пештахтаси (стенд)</t>
  </si>
  <si>
    <t>Клавиатура сичқончаси билан</t>
  </si>
  <si>
    <t>GLOBAL TEXNO TREYD MCHJ</t>
  </si>
  <si>
    <t>Ишонч телефони тизимини рақамлаштириш</t>
  </si>
  <si>
    <t xml:space="preserve">  АКТ ва биллинг тизимини жорий килиш ва ривожлантириш маркази</t>
  </si>
  <si>
    <t>Обуна (маънавий хаёт, жахон адабиёти. тафаккур)</t>
  </si>
  <si>
    <t xml:space="preserve">  06.07.2022</t>
  </si>
  <si>
    <t xml:space="preserve">  "Matbuot tarqatuvchi" АК</t>
  </si>
  <si>
    <t xml:space="preserve"> декларант хизмати ИМ-70, ИМ-40 (планшеты)</t>
  </si>
  <si>
    <t>ЧП "GALRUS"</t>
  </si>
  <si>
    <t>Кондиционерга хизмат курсатиш</t>
  </si>
  <si>
    <t>OOO Halol Yogdu Nur</t>
  </si>
  <si>
    <t>Ўсимлик ва ҳайвонот дунёси объектлари, муҳофаза этиладиган табиий ҳудудлар давлат кадастр объектларининг электрон хариталаш маълумотлар базасининг геопорталини яратиш</t>
  </si>
  <si>
    <t>бюджет</t>
  </si>
  <si>
    <t>энг яхши таклифни танлаб олиш (танлов)</t>
  </si>
  <si>
    <t xml:space="preserve">  ООО GREATSOFT - SOFTWARE DEVELOPMENT COMPANY</t>
  </si>
  <si>
    <t>Юкларга хизмат кўрсатиш</t>
  </si>
  <si>
    <t>Ислом Каримов номидаги Тошкент халкаро аэропорти МЧЖ</t>
  </si>
  <si>
    <t>Выключатель автоматический</t>
  </si>
  <si>
    <t>EL SHOP LINE N B MCHJ</t>
  </si>
  <si>
    <t>"CHARTAK TRADING GROUP" MCHJ</t>
  </si>
  <si>
    <t>декларант хизмати ИМ-11</t>
  </si>
  <si>
    <t>MCHJ "PLATINUM CONSULT"</t>
  </si>
  <si>
    <t>электротоварлар</t>
  </si>
  <si>
    <t>NEW PENCIL SHOP MCHJ</t>
  </si>
  <si>
    <t>Тадбир ўтказиш делегация мехмонлари учун (тушлик)</t>
  </si>
  <si>
    <t>MCHJ "KARIMBEK-LAZZAT"</t>
  </si>
  <si>
    <t>ОАО "Kapital Sugurta"</t>
  </si>
  <si>
    <t>Чорток 0.5 л минерал суви</t>
  </si>
  <si>
    <t>"FALCON LINE" хусусий корхонаси</t>
  </si>
  <si>
    <t>Тошкент 0.75 л минерал суви</t>
  </si>
  <si>
    <t>Геоахборот маълумотлар базасида худудларда мавжуд захарли кимёвий ва бошқа токсик моддалар консервация қилинган махсус полигонларга тегишли майдонли фазовий қатлам яратиш</t>
  </si>
  <si>
    <t>GEOBUILD MCHJ</t>
  </si>
  <si>
    <t>Малака ошириш</t>
  </si>
  <si>
    <t>ДХХ академияси</t>
  </si>
  <si>
    <t xml:space="preserve">Инновация йуналиши кўргазма ўтказиш </t>
  </si>
  <si>
    <t>MCHJ”INNOTEXNOPARK “</t>
  </si>
  <si>
    <t>геоахборот маълумотлар базасида худудларда мавжуд қурилиш чиқиндиларини кўмиш ва утилизация қилиш жойларига тегишли майдонли фазовий қатлам яратиш</t>
  </si>
  <si>
    <t>ГУП ЦНТиМИ UNICON.UZ</t>
  </si>
  <si>
    <t>Контейнерларни Ташиш хизмати (логистика)</t>
  </si>
  <si>
    <t>O`KTAMBEK - TRANS` МЧЖ</t>
  </si>
  <si>
    <t xml:space="preserve">Принтер учун картридж </t>
  </si>
  <si>
    <t>"Info Semantik" "Info Semantik"МЧЖ</t>
  </si>
  <si>
    <t>Учувчисиз учиш аппаратини транспортировка хизмати</t>
  </si>
  <si>
    <t>"CARGO-STAR" МЧЖ</t>
  </si>
  <si>
    <t>Коврак ўсимлигини таннархини бахолаш хизмати</t>
  </si>
  <si>
    <t xml:space="preserve"> Сам вил кучмас ва сармоялар агентлиги</t>
  </si>
  <si>
    <t>энг яхши таклиф</t>
  </si>
  <si>
    <t>HOTEL MEHNAT  МЧЖ</t>
  </si>
  <si>
    <t>Панно (ШХТ тадбири учун)</t>
  </si>
  <si>
    <t xml:space="preserve">BIO - NATURAL - TRADE MAS`ULIYATI CHEKLANGAN JAMIYAT </t>
  </si>
  <si>
    <t>Ўймакорлик махсулотларини тайёрлаш (ШХТ тадбири учун)</t>
  </si>
  <si>
    <t>Хакимов Анвар Абдусаматович ЯТ</t>
  </si>
  <si>
    <t>Маълумот табличкаси (40*40)</t>
  </si>
  <si>
    <t>OOO Ludem Muhr</t>
  </si>
  <si>
    <t>Маълумот табличкаси (30*20)</t>
  </si>
  <si>
    <t>"Бинолардан фойдаланиш ва капитал қурилиш дирекцияси" ДУКнинг 2022 йил инвестиция объектлари тўғрисида маълумот</t>
  </si>
  <si>
    <t>минг.сумда</t>
  </si>
  <si>
    <t>Л/с</t>
  </si>
  <si>
    <t>Объект</t>
  </si>
  <si>
    <t>ташкилот номи</t>
  </si>
  <si>
    <t>жами капитал қуйилма</t>
  </si>
  <si>
    <t>Сақлаш харажатлари</t>
  </si>
  <si>
    <t>Л/С даги  маблағ (м.сум)</t>
  </si>
  <si>
    <t>ўтказилган маблағ</t>
  </si>
  <si>
    <t>Молиялаштириш</t>
  </si>
  <si>
    <t>қолдиқ сумма</t>
  </si>
  <si>
    <t>пудрат ташкилотига ўтказилган  маблағ</t>
  </si>
  <si>
    <t>лойиха ташкилотига</t>
  </si>
  <si>
    <t>Комплекс экспертиза қилиш маркази</t>
  </si>
  <si>
    <t>ГАСН назорат ишлари учун</t>
  </si>
  <si>
    <t xml:space="preserve">ЗВОС (Экологик экспертиза учун) </t>
  </si>
  <si>
    <t>Лойихани қурилиш экспертизаси учун</t>
  </si>
  <si>
    <t>Консалтинг хизмати учун</t>
  </si>
  <si>
    <t>Бошқа харажатлар</t>
  </si>
  <si>
    <t>Аванс</t>
  </si>
  <si>
    <t>Бажарилган ишлар</t>
  </si>
  <si>
    <t>Фоизда</t>
  </si>
  <si>
    <t>100010860262947056801144002</t>
  </si>
  <si>
    <t>Хазорасп махсус объектини реконструкция килиш</t>
  </si>
  <si>
    <t>"Замин қурилиш транс сервис" МЧЖ</t>
  </si>
  <si>
    <t>100010860262947056801144003</t>
  </si>
  <si>
    <t>Қашқадарё "Қоракамар" махсус объект консервация</t>
  </si>
  <si>
    <t xml:space="preserve">тендер </t>
  </si>
  <si>
    <t>100010860262947056801144004</t>
  </si>
  <si>
    <t>Сирдарё "Сазагон" махсус объект консервация</t>
  </si>
  <si>
    <t>100010860262947056801144005</t>
  </si>
  <si>
    <t xml:space="preserve">Бўстонлиқ "Яккатут" махсус объект консервация </t>
  </si>
  <si>
    <t>ООО O’zGEORANGMETLити (лойих ишлари учун)</t>
  </si>
  <si>
    <t>Очилмаган</t>
  </si>
  <si>
    <t xml:space="preserve">Андижон вилояти, Хўжаобод тумани ҳудудида жойлашган “Заурак” заҳарли кимёвий ва бошқа токсик моддалар консервация қилинган махсус полигон </t>
  </si>
  <si>
    <t>Самарқанд вилояти, Нуробод туманидаги "Сазағон" махсус объектини консервация қилиш</t>
  </si>
  <si>
    <t xml:space="preserve">тақсимланмаган лимит </t>
  </si>
  <si>
    <t xml:space="preserve">Жами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</si>
</sst>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_р_._-;\-* #,##0.0_р_._-;_-* &quot;-&quot;??_р_._-;_-@_-"/>
    <numFmt numFmtId="167" formatCode="_-* #,##0.0_р_._-;\-* #,##0.0_р_._-;_-* &quot; &quot;??_р_._-;_-@_-"/>
    <numFmt numFmtId="168" formatCode="_-* #,##0.00_р_._-;\-* #,##0.00_р_._-;_-* &quot;-&quot;??_р_._-;_-@_-"/>
    <numFmt numFmtId="169" formatCode="_-* #,##0.00_р_._-;\-* #,##0.00_р_._-;_-* &quot; &quot;??_р_._-;_-@_-"/>
    <numFmt numFmtId="170" formatCode="#,##0.00_ ;\-#,##0.00\ "/>
    <numFmt numFmtId="171" formatCode="_-* #,##0\ _₽_-;\-* #,##0\ _₽_-;_-* &quot;-&quot;??\ _₽_-;_-@_-"/>
    <numFmt numFmtId="172" formatCode="_-* #,##0.0\ _₽_-;\-* #,##0.0\ _₽_-;_-* &quot;-&quot;??\ _₽_-;_-@_-"/>
    <numFmt numFmtId="173" formatCode="#,##0.0"/>
    <numFmt numFmtId="174" formatCode="0.0"/>
  </numFmts>
  <fonts count="6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sz val="12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>
      <alignment/>
      <protection/>
    </xf>
    <xf numFmtId="0" fontId="44" fillId="3" borderId="0">
      <alignment/>
      <protection/>
    </xf>
    <xf numFmtId="0" fontId="44" fillId="4" borderId="0">
      <alignment/>
      <protection/>
    </xf>
    <xf numFmtId="0" fontId="44" fillId="5" borderId="0">
      <alignment/>
      <protection/>
    </xf>
    <xf numFmtId="0" fontId="44" fillId="6" borderId="0">
      <alignment/>
      <protection/>
    </xf>
    <xf numFmtId="0" fontId="44" fillId="7" borderId="0">
      <alignment/>
      <protection/>
    </xf>
    <xf numFmtId="0" fontId="44" fillId="8" borderId="0">
      <alignment/>
      <protection/>
    </xf>
    <xf numFmtId="0" fontId="44" fillId="9" borderId="0">
      <alignment/>
      <protection/>
    </xf>
    <xf numFmtId="0" fontId="44" fillId="10" borderId="0">
      <alignment/>
      <protection/>
    </xf>
    <xf numFmtId="0" fontId="44" fillId="11" borderId="0">
      <alignment/>
      <protection/>
    </xf>
    <xf numFmtId="0" fontId="44" fillId="12" borderId="0">
      <alignment/>
      <protection/>
    </xf>
    <xf numFmtId="0" fontId="44" fillId="13" borderId="0">
      <alignment/>
      <protection/>
    </xf>
    <xf numFmtId="0" fontId="45" fillId="14" borderId="0">
      <alignment/>
      <protection/>
    </xf>
    <xf numFmtId="0" fontId="45" fillId="15" borderId="0">
      <alignment/>
      <protection/>
    </xf>
    <xf numFmtId="0" fontId="45" fillId="16" borderId="0">
      <alignment/>
      <protection/>
    </xf>
    <xf numFmtId="0" fontId="45" fillId="17" borderId="0">
      <alignment/>
      <protection/>
    </xf>
    <xf numFmtId="0" fontId="45" fillId="18" borderId="0">
      <alignment/>
      <protection/>
    </xf>
    <xf numFmtId="0" fontId="45" fillId="19" borderId="0">
      <alignment/>
      <protection/>
    </xf>
    <xf numFmtId="0" fontId="45" fillId="20" borderId="0">
      <alignment/>
      <protection/>
    </xf>
    <xf numFmtId="0" fontId="45" fillId="21" borderId="0">
      <alignment/>
      <protection/>
    </xf>
    <xf numFmtId="0" fontId="45" fillId="22" borderId="0">
      <alignment/>
      <protection/>
    </xf>
    <xf numFmtId="0" fontId="45" fillId="23" borderId="0">
      <alignment/>
      <protection/>
    </xf>
    <xf numFmtId="0" fontId="45" fillId="24" borderId="0">
      <alignment/>
      <protection/>
    </xf>
    <xf numFmtId="0" fontId="45" fillId="25" borderId="0">
      <alignment/>
      <protection/>
    </xf>
    <xf numFmtId="0" fontId="46" fillId="26" borderId="1">
      <alignment/>
      <protection/>
    </xf>
    <xf numFmtId="0" fontId="47" fillId="27" borderId="2">
      <alignment/>
      <protection/>
    </xf>
    <xf numFmtId="0" fontId="48" fillId="27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>
      <alignment/>
      <protection/>
    </xf>
    <xf numFmtId="0" fontId="50" fillId="0" borderId="4">
      <alignment/>
      <protection/>
    </xf>
    <xf numFmtId="0" fontId="51" fillId="0" borderId="5">
      <alignment/>
      <protection/>
    </xf>
    <xf numFmtId="0" fontId="51" fillId="0" borderId="0">
      <alignment/>
      <protection/>
    </xf>
    <xf numFmtId="0" fontId="52" fillId="0" borderId="6">
      <alignment/>
      <protection/>
    </xf>
    <xf numFmtId="0" fontId="53" fillId="28" borderId="7">
      <alignment/>
      <protection/>
    </xf>
    <xf numFmtId="0" fontId="54" fillId="0" borderId="0">
      <alignment/>
      <protection/>
    </xf>
    <xf numFmtId="0" fontId="55" fillId="29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56" fillId="30" borderId="0">
      <alignment/>
      <protection/>
    </xf>
    <xf numFmtId="0" fontId="57" fillId="0" borderId="0">
      <alignment/>
      <protection/>
    </xf>
    <xf numFmtId="0" fontId="44" fillId="31" borderId="8">
      <alignment/>
      <protection/>
    </xf>
    <xf numFmtId="9" fontId="0" fillId="0" borderId="0" applyFont="0" applyFill="0" applyBorder="0" applyAlignment="0" applyProtection="0"/>
    <xf numFmtId="0" fontId="58" fillId="0" borderId="9">
      <alignment/>
      <protection/>
    </xf>
    <xf numFmtId="0" fontId="59" fillId="0" borderId="0">
      <alignment/>
      <protection/>
    </xf>
    <xf numFmtId="166" fontId="0" fillId="0" borderId="0">
      <alignment/>
      <protection/>
    </xf>
    <xf numFmtId="164" fontId="0" fillId="0" borderId="0" applyFont="0" applyFill="0" applyBorder="0" applyAlignment="0" applyProtection="0"/>
    <xf numFmtId="168" fontId="0" fillId="0" borderId="0">
      <alignment/>
      <protection/>
    </xf>
    <xf numFmtId="166" fontId="0" fillId="0" borderId="0">
      <alignment/>
      <protection/>
    </xf>
    <xf numFmtId="0" fontId="60" fillId="32" borderId="0">
      <alignment/>
      <protection/>
    </xf>
  </cellStyleXfs>
  <cellXfs count="159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vertical="center" textRotation="90"/>
      <protection/>
    </xf>
    <xf numFmtId="0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5" fillId="33" borderId="10" xfId="53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53" applyNumberFormat="1" applyFont="1" applyFill="1" applyBorder="1" applyAlignment="1" applyProtection="1">
      <alignment horizontal="justify" vertical="center" wrapText="1"/>
      <protection/>
    </xf>
    <xf numFmtId="49" fontId="8" fillId="33" borderId="10" xfId="60" applyNumberFormat="1" applyFont="1" applyFill="1" applyBorder="1" applyAlignment="1" applyProtection="1">
      <alignment horizontal="center" vertical="center"/>
      <protection/>
    </xf>
    <xf numFmtId="167" fontId="8" fillId="33" borderId="10" xfId="6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left" vertical="center" wrapText="1"/>
      <protection/>
    </xf>
    <xf numFmtId="49" fontId="9" fillId="33" borderId="10" xfId="60" applyNumberFormat="1" applyFont="1" applyFill="1" applyBorder="1" applyAlignment="1" applyProtection="1">
      <alignment horizontal="center" vertical="center"/>
      <protection/>
    </xf>
    <xf numFmtId="167" fontId="9" fillId="33" borderId="10" xfId="6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4" fillId="33" borderId="0" xfId="53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169" fontId="17" fillId="33" borderId="10" xfId="62" applyNumberFormat="1" applyFont="1" applyFill="1" applyBorder="1" applyAlignment="1" applyProtection="1">
      <alignment horizontal="center" vertical="center"/>
      <protection/>
    </xf>
    <xf numFmtId="169" fontId="19" fillId="33" borderId="10" xfId="62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53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33" borderId="10" xfId="53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49" fontId="8" fillId="33" borderId="10" xfId="63" applyNumberFormat="1" applyFont="1" applyFill="1" applyBorder="1" applyAlignment="1" applyProtection="1">
      <alignment horizontal="center" vertical="center"/>
      <protection/>
    </xf>
    <xf numFmtId="167" fontId="8" fillId="33" borderId="10" xfId="63" applyNumberFormat="1" applyFont="1" applyFill="1" applyBorder="1" applyAlignment="1" applyProtection="1">
      <alignment horizontal="center" vertical="center"/>
      <protection/>
    </xf>
    <xf numFmtId="49" fontId="9" fillId="33" borderId="10" xfId="63" applyNumberFormat="1" applyFont="1" applyFill="1" applyBorder="1" applyAlignment="1" applyProtection="1">
      <alignment horizontal="center" vertical="center"/>
      <protection/>
    </xf>
    <xf numFmtId="167" fontId="9" fillId="33" borderId="10" xfId="63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170" fontId="5" fillId="33" borderId="11" xfId="62" applyNumberFormat="1" applyFont="1" applyFill="1" applyBorder="1" applyAlignment="1" applyProtection="1">
      <alignment horizontal="center" vertical="center"/>
      <protection/>
    </xf>
    <xf numFmtId="170" fontId="5" fillId="33" borderId="10" xfId="62" applyNumberFormat="1" applyFont="1" applyFill="1" applyBorder="1" applyAlignment="1" applyProtection="1">
      <alignment horizontal="center" vertical="center"/>
      <protection/>
    </xf>
    <xf numFmtId="170" fontId="0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169" fontId="8" fillId="33" borderId="10" xfId="62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169" fontId="9" fillId="33" borderId="10" xfId="62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169" fontId="8" fillId="33" borderId="13" xfId="62" applyNumberFormat="1" applyFont="1" applyFill="1" applyBorder="1" applyAlignment="1" applyProtection="1">
      <alignment horizontal="center" vertical="center"/>
      <protection/>
    </xf>
    <xf numFmtId="49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1" fillId="0" borderId="14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52" applyFont="1" applyFill="1" applyBorder="1" applyAlignment="1">
      <alignment horizontal="center" vertical="center" wrapText="1"/>
      <protection/>
    </xf>
    <xf numFmtId="14" fontId="63" fillId="0" borderId="10" xfId="0" applyNumberFormat="1" applyFont="1" applyFill="1" applyBorder="1" applyAlignment="1">
      <alignment horizontal="center" vertical="center" wrapText="1"/>
    </xf>
    <xf numFmtId="166" fontId="63" fillId="0" borderId="10" xfId="60" applyFont="1" applyFill="1" applyBorder="1" applyAlignment="1">
      <alignment horizontal="center" vertical="center" wrapText="1"/>
      <protection/>
    </xf>
    <xf numFmtId="168" fontId="63" fillId="0" borderId="10" xfId="62" applyFont="1" applyFill="1" applyBorder="1" applyAlignment="1">
      <alignment horizontal="left" vertical="center" wrapText="1"/>
      <protection/>
    </xf>
    <xf numFmtId="171" fontId="63" fillId="0" borderId="10" xfId="62" applyNumberFormat="1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 wrapText="1"/>
    </xf>
    <xf numFmtId="172" fontId="63" fillId="0" borderId="10" xfId="60" applyNumberFormat="1" applyFont="1" applyFill="1" applyBorder="1" applyAlignment="1">
      <alignment horizontal="center" vertical="center" wrapText="1"/>
      <protection/>
    </xf>
    <xf numFmtId="14" fontId="63" fillId="0" borderId="10" xfId="52" applyNumberFormat="1" applyFont="1" applyFill="1" applyBorder="1" applyAlignment="1">
      <alignment horizontal="center" vertical="center" wrapText="1"/>
      <protection/>
    </xf>
    <xf numFmtId="0" fontId="63" fillId="0" borderId="15" xfId="52" applyFont="1" applyFill="1" applyBorder="1" applyAlignment="1">
      <alignment horizontal="center" vertical="center" wrapText="1"/>
      <protection/>
    </xf>
    <xf numFmtId="166" fontId="63" fillId="34" borderId="10" xfId="60" applyFont="1" applyFill="1" applyBorder="1" applyAlignment="1">
      <alignment horizontal="center" vertical="center" wrapText="1"/>
      <protection/>
    </xf>
    <xf numFmtId="0" fontId="63" fillId="0" borderId="12" xfId="52" applyFont="1" applyFill="1" applyBorder="1" applyAlignment="1">
      <alignment horizontal="center" vertical="center" wrapText="1"/>
      <protection/>
    </xf>
    <xf numFmtId="14" fontId="63" fillId="0" borderId="12" xfId="52" applyNumberFormat="1" applyFont="1" applyFill="1" applyBorder="1" applyAlignment="1">
      <alignment horizontal="center" vertical="center" wrapText="1"/>
      <protection/>
    </xf>
    <xf numFmtId="166" fontId="63" fillId="0" borderId="12" xfId="60" applyFont="1" applyFill="1" applyBorder="1" applyAlignment="1">
      <alignment horizontal="center" vertical="center" wrapText="1"/>
      <protection/>
    </xf>
    <xf numFmtId="0" fontId="63" fillId="0" borderId="0" xfId="52" applyFont="1" applyFill="1" applyBorder="1" applyAlignment="1">
      <alignment horizontal="center" vertical="center" wrapText="1"/>
      <protection/>
    </xf>
    <xf numFmtId="14" fontId="63" fillId="0" borderId="0" xfId="52" applyNumberFormat="1" applyFont="1" applyFill="1" applyBorder="1" applyAlignment="1">
      <alignment horizontal="center" vertical="center" wrapText="1"/>
      <protection/>
    </xf>
    <xf numFmtId="166" fontId="63" fillId="0" borderId="0" xfId="60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64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left" wrapText="1"/>
      <protection/>
    </xf>
    <xf numFmtId="0" fontId="16" fillId="0" borderId="16" xfId="0" applyNumberFormat="1" applyFont="1" applyFill="1" applyBorder="1" applyAlignment="1" applyProtection="1">
      <alignment horizontal="left" wrapText="1"/>
      <protection/>
    </xf>
    <xf numFmtId="0" fontId="16" fillId="0" borderId="13" xfId="0" applyNumberFormat="1" applyFont="1" applyFill="1" applyBorder="1" applyAlignment="1" applyProtection="1">
      <alignment horizontal="left" wrapText="1"/>
      <protection/>
    </xf>
    <xf numFmtId="0" fontId="16" fillId="0" borderId="11" xfId="0" applyNumberFormat="1" applyFont="1" applyFill="1" applyBorder="1" applyAlignment="1" applyProtection="1">
      <alignment wrapText="1"/>
      <protection/>
    </xf>
    <xf numFmtId="0" fontId="16" fillId="0" borderId="16" xfId="0" applyNumberFormat="1" applyFont="1" applyFill="1" applyBorder="1" applyAlignment="1" applyProtection="1">
      <alignment wrapText="1"/>
      <protection/>
    </xf>
    <xf numFmtId="0" fontId="16" fillId="0" borderId="13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6" xfId="0" applyNumberFormat="1" applyFont="1" applyFill="1" applyBorder="1" applyAlignment="1" applyProtection="1">
      <alignment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2" fillId="0" borderId="18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66" fillId="0" borderId="10" xfId="0" applyNumberFormat="1" applyFont="1" applyBorder="1" applyAlignment="1">
      <alignment vertic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/>
    </xf>
    <xf numFmtId="172" fontId="19" fillId="0" borderId="0" xfId="60" applyNumberFormat="1" applyFont="1" applyAlignment="1">
      <alignment horizontal="center" vertical="center"/>
      <protection/>
    </xf>
    <xf numFmtId="0" fontId="0" fillId="0" borderId="10" xfId="0" applyBorder="1" applyAlignment="1">
      <alignment/>
    </xf>
    <xf numFmtId="173" fontId="6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65" fillId="0" borderId="10" xfId="0" applyFont="1" applyBorder="1" applyAlignment="1">
      <alignment/>
    </xf>
    <xf numFmtId="172" fontId="0" fillId="0" borderId="10" xfId="60" applyNumberFormat="1" applyFont="1" applyBorder="1" applyAlignment="1">
      <alignment horizontal="center" vertical="center" wrapText="1"/>
      <protection/>
    </xf>
    <xf numFmtId="173" fontId="0" fillId="0" borderId="10" xfId="60" applyNumberFormat="1" applyFont="1" applyBorder="1" applyAlignment="1">
      <alignment horizontal="center" vertical="center" wrapText="1"/>
      <protection/>
    </xf>
    <xf numFmtId="49" fontId="66" fillId="0" borderId="10" xfId="0" applyNumberFormat="1" applyFon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172" fontId="0" fillId="0" borderId="13" xfId="60" applyNumberFormat="1" applyFont="1" applyBorder="1" applyAlignment="1">
      <alignment horizontal="center" vertical="center" wrapText="1"/>
      <protection/>
    </xf>
    <xf numFmtId="0" fontId="65" fillId="0" borderId="11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/>
    </xf>
    <xf numFmtId="173" fontId="65" fillId="0" borderId="13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190500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Telegram%20Desktop\&#1060;&#1086;&#1085;&#1076;%202022%20&#1081;&#1080;&#1083;%203-&#1095;&#1086;&#1088;&#1072;&#1082;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ок и поступления"/>
      <sheetName val="Кассовые расходы"/>
      <sheetName val="Фактические расхо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66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49.00390625" style="41" customWidth="1"/>
    <col min="2" max="4" width="7.140625" style="41" customWidth="1"/>
    <col min="5" max="5" width="13.00390625" style="41" bestFit="1" customWidth="1"/>
    <col min="6" max="6" width="9.140625" style="41" customWidth="1"/>
    <col min="7" max="16384" width="9.140625" style="41" customWidth="1"/>
  </cols>
  <sheetData>
    <row r="1" spans="1:5" ht="15">
      <c r="A1" s="76" t="s">
        <v>228</v>
      </c>
      <c r="B1" s="76"/>
      <c r="C1" s="76"/>
      <c r="D1" s="76"/>
      <c r="E1" s="76"/>
    </row>
    <row r="3" spans="1:5" ht="45" customHeight="1">
      <c r="A3" s="77" t="s">
        <v>17</v>
      </c>
      <c r="B3" s="79" t="s">
        <v>14</v>
      </c>
      <c r="C3" s="79" t="s">
        <v>215</v>
      </c>
      <c r="D3" s="79" t="s">
        <v>16</v>
      </c>
      <c r="E3" s="42" t="s">
        <v>216</v>
      </c>
    </row>
    <row r="4" spans="1:5" ht="15">
      <c r="A4" s="78"/>
      <c r="B4" s="80"/>
      <c r="C4" s="80"/>
      <c r="D4" s="80"/>
      <c r="E4" s="42" t="s">
        <v>217</v>
      </c>
    </row>
    <row r="5" spans="1:5" ht="15">
      <c r="A5" s="44" t="s">
        <v>153</v>
      </c>
      <c r="B5" s="45" t="s">
        <v>152</v>
      </c>
      <c r="C5" s="45" t="s">
        <v>77</v>
      </c>
      <c r="D5" s="46" t="s">
        <v>27</v>
      </c>
      <c r="E5" s="47">
        <v>6612436</v>
      </c>
    </row>
    <row r="6" spans="1:5" ht="15">
      <c r="A6" s="44" t="s">
        <v>154</v>
      </c>
      <c r="B6" s="45" t="s">
        <v>152</v>
      </c>
      <c r="C6" s="45" t="s">
        <v>79</v>
      </c>
      <c r="D6" s="46" t="s">
        <v>27</v>
      </c>
      <c r="E6" s="47">
        <v>6612436</v>
      </c>
    </row>
    <row r="7" spans="1:5" ht="15">
      <c r="A7" s="48" t="s">
        <v>155</v>
      </c>
      <c r="B7" s="49" t="s">
        <v>152</v>
      </c>
      <c r="C7" s="49" t="s">
        <v>79</v>
      </c>
      <c r="D7" s="50" t="s">
        <v>91</v>
      </c>
      <c r="E7" s="51">
        <v>6612436</v>
      </c>
    </row>
    <row r="8" spans="1:5" ht="15">
      <c r="A8" s="44" t="s">
        <v>157</v>
      </c>
      <c r="B8" s="45" t="s">
        <v>156</v>
      </c>
      <c r="C8" s="45" t="s">
        <v>79</v>
      </c>
      <c r="D8" s="46" t="s">
        <v>91</v>
      </c>
      <c r="E8" s="47">
        <v>1219.9</v>
      </c>
    </row>
    <row r="9" spans="1:5" ht="15">
      <c r="A9" s="48" t="s">
        <v>158</v>
      </c>
      <c r="B9" s="49" t="s">
        <v>156</v>
      </c>
      <c r="C9" s="49" t="s">
        <v>79</v>
      </c>
      <c r="D9" s="50" t="s">
        <v>100</v>
      </c>
      <c r="E9" s="51">
        <v>487.9</v>
      </c>
    </row>
    <row r="10" spans="1:5" ht="15">
      <c r="A10" s="48" t="s">
        <v>160</v>
      </c>
      <c r="B10" s="49" t="s">
        <v>156</v>
      </c>
      <c r="C10" s="49" t="s">
        <v>79</v>
      </c>
      <c r="D10" s="50" t="s">
        <v>159</v>
      </c>
      <c r="E10" s="51">
        <v>732</v>
      </c>
    </row>
    <row r="11" spans="1:5" ht="15">
      <c r="A11" s="44" t="s">
        <v>161</v>
      </c>
      <c r="B11" s="45" t="s">
        <v>39</v>
      </c>
      <c r="C11" s="45" t="s">
        <v>39</v>
      </c>
      <c r="D11" s="46" t="s">
        <v>39</v>
      </c>
      <c r="E11" s="47">
        <v>6613655.9</v>
      </c>
    </row>
    <row r="12" spans="1:5" ht="15">
      <c r="A12" s="44" t="s">
        <v>163</v>
      </c>
      <c r="B12" s="45" t="s">
        <v>152</v>
      </c>
      <c r="C12" s="45" t="s">
        <v>30</v>
      </c>
      <c r="D12" s="46" t="s">
        <v>27</v>
      </c>
      <c r="E12" s="47">
        <v>1652720</v>
      </c>
    </row>
    <row r="13" spans="1:5" ht="21">
      <c r="A13" s="44" t="s">
        <v>165</v>
      </c>
      <c r="B13" s="45" t="s">
        <v>152</v>
      </c>
      <c r="C13" s="45" t="s">
        <v>33</v>
      </c>
      <c r="D13" s="46" t="s">
        <v>27</v>
      </c>
      <c r="E13" s="47">
        <v>1652720</v>
      </c>
    </row>
    <row r="14" spans="1:5" ht="15">
      <c r="A14" s="48" t="s">
        <v>167</v>
      </c>
      <c r="B14" s="49" t="s">
        <v>152</v>
      </c>
      <c r="C14" s="49" t="s">
        <v>33</v>
      </c>
      <c r="D14" s="50" t="s">
        <v>91</v>
      </c>
      <c r="E14" s="51">
        <v>1652720</v>
      </c>
    </row>
    <row r="15" spans="1:5" ht="15">
      <c r="A15" s="44" t="s">
        <v>169</v>
      </c>
      <c r="B15" s="45" t="s">
        <v>39</v>
      </c>
      <c r="C15" s="45" t="s">
        <v>39</v>
      </c>
      <c r="D15" s="46" t="s">
        <v>39</v>
      </c>
      <c r="E15" s="47">
        <v>1652720</v>
      </c>
    </row>
    <row r="16" spans="1:5" ht="15">
      <c r="A16" s="44" t="s">
        <v>74</v>
      </c>
      <c r="B16" s="45" t="s">
        <v>75</v>
      </c>
      <c r="C16" s="45" t="s">
        <v>26</v>
      </c>
      <c r="D16" s="46" t="s">
        <v>27</v>
      </c>
      <c r="E16" s="47">
        <v>8448383.3</v>
      </c>
    </row>
    <row r="17" spans="1:5" ht="15">
      <c r="A17" s="44" t="s">
        <v>76</v>
      </c>
      <c r="B17" s="45" t="s">
        <v>75</v>
      </c>
      <c r="C17" s="45" t="s">
        <v>77</v>
      </c>
      <c r="D17" s="46" t="s">
        <v>27</v>
      </c>
      <c r="E17" s="47">
        <v>231900.5</v>
      </c>
    </row>
    <row r="18" spans="1:5" ht="15">
      <c r="A18" s="48" t="s">
        <v>78</v>
      </c>
      <c r="B18" s="49" t="s">
        <v>75</v>
      </c>
      <c r="C18" s="49" t="s">
        <v>79</v>
      </c>
      <c r="D18" s="50" t="s">
        <v>27</v>
      </c>
      <c r="E18" s="51">
        <v>231900.5</v>
      </c>
    </row>
    <row r="19" spans="1:5" ht="15">
      <c r="A19" s="44" t="s">
        <v>82</v>
      </c>
      <c r="B19" s="45" t="s">
        <v>75</v>
      </c>
      <c r="C19" s="45" t="s">
        <v>30</v>
      </c>
      <c r="D19" s="46" t="s">
        <v>27</v>
      </c>
      <c r="E19" s="47">
        <v>111750.4</v>
      </c>
    </row>
    <row r="20" spans="1:5" ht="15">
      <c r="A20" s="48" t="s">
        <v>83</v>
      </c>
      <c r="B20" s="49" t="s">
        <v>75</v>
      </c>
      <c r="C20" s="49" t="s">
        <v>33</v>
      </c>
      <c r="D20" s="50" t="s">
        <v>27</v>
      </c>
      <c r="E20" s="51">
        <v>111411</v>
      </c>
    </row>
    <row r="21" spans="1:5" ht="15">
      <c r="A21" s="48" t="s">
        <v>179</v>
      </c>
      <c r="B21" s="49" t="s">
        <v>75</v>
      </c>
      <c r="C21" s="49" t="s">
        <v>178</v>
      </c>
      <c r="D21" s="50" t="s">
        <v>27</v>
      </c>
      <c r="E21" s="51">
        <v>339.4</v>
      </c>
    </row>
    <row r="22" spans="1:5" ht="15">
      <c r="A22" s="44" t="s">
        <v>86</v>
      </c>
      <c r="B22" s="45" t="s">
        <v>75</v>
      </c>
      <c r="C22" s="45" t="s">
        <v>87</v>
      </c>
      <c r="D22" s="46" t="s">
        <v>27</v>
      </c>
      <c r="E22" s="47">
        <v>41625.2</v>
      </c>
    </row>
    <row r="23" spans="1:5" ht="15">
      <c r="A23" s="44" t="s">
        <v>88</v>
      </c>
      <c r="B23" s="45" t="s">
        <v>75</v>
      </c>
      <c r="C23" s="45" t="s">
        <v>89</v>
      </c>
      <c r="D23" s="46" t="s">
        <v>27</v>
      </c>
      <c r="E23" s="47">
        <v>41625.2</v>
      </c>
    </row>
    <row r="24" spans="1:5" ht="15">
      <c r="A24" s="48" t="s">
        <v>90</v>
      </c>
      <c r="B24" s="49" t="s">
        <v>75</v>
      </c>
      <c r="C24" s="49" t="s">
        <v>89</v>
      </c>
      <c r="D24" s="50" t="s">
        <v>91</v>
      </c>
      <c r="E24" s="51">
        <v>41625.2</v>
      </c>
    </row>
    <row r="25" spans="1:5" ht="15">
      <c r="A25" s="44" t="s">
        <v>92</v>
      </c>
      <c r="B25" s="45" t="s">
        <v>75</v>
      </c>
      <c r="C25" s="45" t="s">
        <v>93</v>
      </c>
      <c r="D25" s="46" t="s">
        <v>27</v>
      </c>
      <c r="E25" s="47">
        <v>5409603.4</v>
      </c>
    </row>
    <row r="26" spans="1:5" ht="15">
      <c r="A26" s="44" t="s">
        <v>94</v>
      </c>
      <c r="B26" s="45" t="s">
        <v>75</v>
      </c>
      <c r="C26" s="45" t="s">
        <v>95</v>
      </c>
      <c r="D26" s="46" t="s">
        <v>27</v>
      </c>
      <c r="E26" s="47">
        <v>5409603.4</v>
      </c>
    </row>
    <row r="27" spans="1:5" ht="15">
      <c r="A27" s="44" t="s">
        <v>96</v>
      </c>
      <c r="B27" s="45" t="s">
        <v>75</v>
      </c>
      <c r="C27" s="45" t="s">
        <v>95</v>
      </c>
      <c r="D27" s="46" t="s">
        <v>91</v>
      </c>
      <c r="E27" s="47">
        <v>1665019.4</v>
      </c>
    </row>
    <row r="28" spans="1:5" ht="15">
      <c r="A28" s="48" t="s">
        <v>97</v>
      </c>
      <c r="B28" s="49" t="s">
        <v>75</v>
      </c>
      <c r="C28" s="49" t="s">
        <v>95</v>
      </c>
      <c r="D28" s="50" t="s">
        <v>98</v>
      </c>
      <c r="E28" s="51">
        <v>1571384.4</v>
      </c>
    </row>
    <row r="29" spans="1:5" ht="15">
      <c r="A29" s="48" t="s">
        <v>99</v>
      </c>
      <c r="B29" s="49" t="s">
        <v>75</v>
      </c>
      <c r="C29" s="49" t="s">
        <v>95</v>
      </c>
      <c r="D29" s="50" t="s">
        <v>100</v>
      </c>
      <c r="E29" s="51">
        <v>11202.6</v>
      </c>
    </row>
    <row r="30" spans="1:5" ht="15">
      <c r="A30" s="48" t="s">
        <v>101</v>
      </c>
      <c r="B30" s="49" t="s">
        <v>75</v>
      </c>
      <c r="C30" s="49" t="s">
        <v>95</v>
      </c>
      <c r="D30" s="50" t="s">
        <v>102</v>
      </c>
      <c r="E30" s="51">
        <v>82432.5</v>
      </c>
    </row>
    <row r="31" spans="1:5" ht="15">
      <c r="A31" s="48" t="s">
        <v>103</v>
      </c>
      <c r="B31" s="49" t="s">
        <v>75</v>
      </c>
      <c r="C31" s="49" t="s">
        <v>95</v>
      </c>
      <c r="D31" s="50" t="s">
        <v>36</v>
      </c>
      <c r="E31" s="51">
        <v>3623748.8</v>
      </c>
    </row>
    <row r="32" spans="1:5" ht="15">
      <c r="A32" s="48" t="s">
        <v>218</v>
      </c>
      <c r="B32" s="49" t="s">
        <v>75</v>
      </c>
      <c r="C32" s="49" t="s">
        <v>95</v>
      </c>
      <c r="D32" s="50" t="s">
        <v>139</v>
      </c>
      <c r="E32" s="51">
        <v>25590.7</v>
      </c>
    </row>
    <row r="33" spans="1:5" ht="15">
      <c r="A33" s="48" t="s">
        <v>104</v>
      </c>
      <c r="B33" s="49" t="s">
        <v>75</v>
      </c>
      <c r="C33" s="49" t="s">
        <v>95</v>
      </c>
      <c r="D33" s="50" t="s">
        <v>105</v>
      </c>
      <c r="E33" s="51">
        <v>95244.6</v>
      </c>
    </row>
    <row r="34" spans="1:5" ht="15">
      <c r="A34" s="44" t="s">
        <v>106</v>
      </c>
      <c r="B34" s="45" t="s">
        <v>75</v>
      </c>
      <c r="C34" s="45" t="s">
        <v>107</v>
      </c>
      <c r="D34" s="46" t="s">
        <v>27</v>
      </c>
      <c r="E34" s="47">
        <v>2653503.8</v>
      </c>
    </row>
    <row r="35" spans="1:5" ht="15">
      <c r="A35" s="48" t="s">
        <v>219</v>
      </c>
      <c r="B35" s="49" t="s">
        <v>75</v>
      </c>
      <c r="C35" s="49" t="s">
        <v>220</v>
      </c>
      <c r="D35" s="50" t="s">
        <v>27</v>
      </c>
      <c r="E35" s="51">
        <v>507673.7</v>
      </c>
    </row>
    <row r="36" spans="1:5" ht="21">
      <c r="A36" s="44" t="s">
        <v>108</v>
      </c>
      <c r="B36" s="45" t="s">
        <v>75</v>
      </c>
      <c r="C36" s="45" t="s">
        <v>109</v>
      </c>
      <c r="D36" s="46" t="s">
        <v>27</v>
      </c>
      <c r="E36" s="47">
        <v>139763.4</v>
      </c>
    </row>
    <row r="37" spans="1:5" ht="15">
      <c r="A37" s="48" t="s">
        <v>110</v>
      </c>
      <c r="B37" s="49" t="s">
        <v>75</v>
      </c>
      <c r="C37" s="49" t="s">
        <v>109</v>
      </c>
      <c r="D37" s="50" t="s">
        <v>91</v>
      </c>
      <c r="E37" s="51">
        <v>73786.7</v>
      </c>
    </row>
    <row r="38" spans="1:5" ht="15">
      <c r="A38" s="48" t="s">
        <v>111</v>
      </c>
      <c r="B38" s="49" t="s">
        <v>75</v>
      </c>
      <c r="C38" s="49" t="s">
        <v>109</v>
      </c>
      <c r="D38" s="50" t="s">
        <v>36</v>
      </c>
      <c r="E38" s="51">
        <v>65976.7</v>
      </c>
    </row>
    <row r="39" spans="1:5" ht="15">
      <c r="A39" s="48" t="s">
        <v>221</v>
      </c>
      <c r="B39" s="49" t="s">
        <v>75</v>
      </c>
      <c r="C39" s="49" t="s">
        <v>222</v>
      </c>
      <c r="D39" s="50" t="s">
        <v>27</v>
      </c>
      <c r="E39" s="51">
        <v>401190.9</v>
      </c>
    </row>
    <row r="40" spans="1:5" ht="15">
      <c r="A40" s="44" t="s">
        <v>112</v>
      </c>
      <c r="B40" s="45" t="s">
        <v>75</v>
      </c>
      <c r="C40" s="45" t="s">
        <v>113</v>
      </c>
      <c r="D40" s="46" t="s">
        <v>27</v>
      </c>
      <c r="E40" s="47">
        <v>1604875.9</v>
      </c>
    </row>
    <row r="41" spans="1:5" ht="15">
      <c r="A41" s="48" t="s">
        <v>112</v>
      </c>
      <c r="B41" s="49" t="s">
        <v>75</v>
      </c>
      <c r="C41" s="49" t="s">
        <v>113</v>
      </c>
      <c r="D41" s="50" t="s">
        <v>114</v>
      </c>
      <c r="E41" s="51">
        <v>1604875.9</v>
      </c>
    </row>
    <row r="42" spans="1:5" ht="15">
      <c r="A42" s="44" t="s">
        <v>115</v>
      </c>
      <c r="B42" s="45" t="s">
        <v>116</v>
      </c>
      <c r="C42" s="45" t="s">
        <v>26</v>
      </c>
      <c r="D42" s="46" t="s">
        <v>27</v>
      </c>
      <c r="E42" s="47">
        <v>613442.1</v>
      </c>
    </row>
    <row r="43" spans="1:5" ht="15">
      <c r="A43" s="44" t="s">
        <v>117</v>
      </c>
      <c r="B43" s="45" t="s">
        <v>116</v>
      </c>
      <c r="C43" s="45" t="s">
        <v>93</v>
      </c>
      <c r="D43" s="46" t="s">
        <v>27</v>
      </c>
      <c r="E43" s="47">
        <v>613442.1</v>
      </c>
    </row>
    <row r="44" spans="1:5" ht="15">
      <c r="A44" s="44" t="s">
        <v>88</v>
      </c>
      <c r="B44" s="45" t="s">
        <v>116</v>
      </c>
      <c r="C44" s="45" t="s">
        <v>122</v>
      </c>
      <c r="D44" s="46" t="s">
        <v>27</v>
      </c>
      <c r="E44" s="47">
        <v>355442.1</v>
      </c>
    </row>
    <row r="45" spans="1:5" ht="15">
      <c r="A45" s="48" t="s">
        <v>90</v>
      </c>
      <c r="B45" s="49" t="s">
        <v>116</v>
      </c>
      <c r="C45" s="49" t="s">
        <v>122</v>
      </c>
      <c r="D45" s="50" t="s">
        <v>91</v>
      </c>
      <c r="E45" s="51">
        <v>100469.3</v>
      </c>
    </row>
    <row r="46" spans="1:5" ht="15">
      <c r="A46" s="44" t="s">
        <v>123</v>
      </c>
      <c r="B46" s="45" t="s">
        <v>116</v>
      </c>
      <c r="C46" s="45" t="s">
        <v>122</v>
      </c>
      <c r="D46" s="46" t="s">
        <v>124</v>
      </c>
      <c r="E46" s="47">
        <v>254972.8</v>
      </c>
    </row>
    <row r="47" spans="1:5" ht="15">
      <c r="A47" s="48" t="s">
        <v>125</v>
      </c>
      <c r="B47" s="49" t="s">
        <v>116</v>
      </c>
      <c r="C47" s="49" t="s">
        <v>122</v>
      </c>
      <c r="D47" s="50" t="s">
        <v>126</v>
      </c>
      <c r="E47" s="51">
        <v>31814.1</v>
      </c>
    </row>
    <row r="48" spans="1:5" ht="22.5">
      <c r="A48" s="48" t="s">
        <v>127</v>
      </c>
      <c r="B48" s="49" t="s">
        <v>116</v>
      </c>
      <c r="C48" s="49" t="s">
        <v>122</v>
      </c>
      <c r="D48" s="50" t="s">
        <v>128</v>
      </c>
      <c r="E48" s="51">
        <v>108549.3</v>
      </c>
    </row>
    <row r="49" spans="1:5" ht="15">
      <c r="A49" s="48" t="s">
        <v>131</v>
      </c>
      <c r="B49" s="49" t="s">
        <v>116</v>
      </c>
      <c r="C49" s="49" t="s">
        <v>122</v>
      </c>
      <c r="D49" s="50" t="s">
        <v>132</v>
      </c>
      <c r="E49" s="51">
        <v>111360</v>
      </c>
    </row>
    <row r="50" spans="1:5" ht="15">
      <c r="A50" s="48" t="s">
        <v>135</v>
      </c>
      <c r="B50" s="49" t="s">
        <v>116</v>
      </c>
      <c r="C50" s="49" t="s">
        <v>122</v>
      </c>
      <c r="D50" s="50" t="s">
        <v>114</v>
      </c>
      <c r="E50" s="51">
        <v>3249.4</v>
      </c>
    </row>
    <row r="51" spans="1:5" ht="15">
      <c r="A51" s="44" t="s">
        <v>136</v>
      </c>
      <c r="B51" s="45" t="s">
        <v>116</v>
      </c>
      <c r="C51" s="45" t="s">
        <v>137</v>
      </c>
      <c r="D51" s="46" t="s">
        <v>27</v>
      </c>
      <c r="E51" s="47">
        <v>258000</v>
      </c>
    </row>
    <row r="52" spans="1:5" ht="15">
      <c r="A52" s="48" t="s">
        <v>223</v>
      </c>
      <c r="B52" s="49" t="s">
        <v>116</v>
      </c>
      <c r="C52" s="49" t="s">
        <v>137</v>
      </c>
      <c r="D52" s="50" t="s">
        <v>91</v>
      </c>
      <c r="E52" s="51">
        <v>258000</v>
      </c>
    </row>
    <row r="53" spans="1:5" ht="15">
      <c r="A53" s="44" t="s">
        <v>28</v>
      </c>
      <c r="B53" s="45" t="s">
        <v>25</v>
      </c>
      <c r="C53" s="45" t="s">
        <v>26</v>
      </c>
      <c r="D53" s="46" t="s">
        <v>27</v>
      </c>
      <c r="E53" s="47">
        <v>2520113.2</v>
      </c>
    </row>
    <row r="54" spans="1:5" ht="15">
      <c r="A54" s="44" t="s">
        <v>31</v>
      </c>
      <c r="B54" s="45" t="s">
        <v>25</v>
      </c>
      <c r="C54" s="45" t="s">
        <v>30</v>
      </c>
      <c r="D54" s="46" t="s">
        <v>27</v>
      </c>
      <c r="E54" s="47">
        <v>2520113.2</v>
      </c>
    </row>
    <row r="55" spans="1:5" ht="15">
      <c r="A55" s="44" t="s">
        <v>34</v>
      </c>
      <c r="B55" s="45" t="s">
        <v>25</v>
      </c>
      <c r="C55" s="45" t="s">
        <v>33</v>
      </c>
      <c r="D55" s="46" t="s">
        <v>27</v>
      </c>
      <c r="E55" s="47">
        <v>2520113.2</v>
      </c>
    </row>
    <row r="56" spans="1:5" ht="15">
      <c r="A56" s="44" t="s">
        <v>31</v>
      </c>
      <c r="B56" s="45" t="s">
        <v>25</v>
      </c>
      <c r="C56" s="45" t="s">
        <v>33</v>
      </c>
      <c r="D56" s="46" t="s">
        <v>91</v>
      </c>
      <c r="E56" s="47">
        <v>2520113.2</v>
      </c>
    </row>
    <row r="57" spans="1:5" ht="15">
      <c r="A57" s="48" t="s">
        <v>143</v>
      </c>
      <c r="B57" s="49" t="s">
        <v>25</v>
      </c>
      <c r="C57" s="49" t="s">
        <v>33</v>
      </c>
      <c r="D57" s="50" t="s">
        <v>144</v>
      </c>
      <c r="E57" s="51">
        <v>2520113.2</v>
      </c>
    </row>
    <row r="58" spans="1:5" ht="15">
      <c r="A58" s="44" t="s">
        <v>40</v>
      </c>
      <c r="B58" s="45" t="s">
        <v>39</v>
      </c>
      <c r="C58" s="45" t="s">
        <v>39</v>
      </c>
      <c r="D58" s="46" t="s">
        <v>39</v>
      </c>
      <c r="E58" s="47">
        <v>11581938.6</v>
      </c>
    </row>
    <row r="59" spans="1:5" ht="15">
      <c r="A59" s="44" t="s">
        <v>42</v>
      </c>
      <c r="B59" s="45" t="s">
        <v>39</v>
      </c>
      <c r="C59" s="45" t="s">
        <v>39</v>
      </c>
      <c r="D59" s="46" t="s">
        <v>39</v>
      </c>
      <c r="E59" s="47">
        <v>19848314.5</v>
      </c>
    </row>
    <row r="63" spans="1:2" ht="15">
      <c r="A63" s="19" t="s">
        <v>229</v>
      </c>
      <c r="B63" s="19" t="s">
        <v>230</v>
      </c>
    </row>
    <row r="66" spans="1:2" ht="15">
      <c r="A66" s="19" t="s">
        <v>231</v>
      </c>
      <c r="B66" s="19" t="s">
        <v>232</v>
      </c>
    </row>
  </sheetData>
  <sheetProtection/>
  <mergeCells count="5">
    <mergeCell ref="A1:E1"/>
    <mergeCell ref="A3:A4"/>
    <mergeCell ref="B3:B4"/>
    <mergeCell ref="C3:C4"/>
    <mergeCell ref="D3:D4"/>
  </mergeCells>
  <printOptions/>
  <pageMargins left="0.2755905511811024" right="0.2362204724409449" top="0.2755905511811024" bottom="0.2755905511811024" header="0.1968503937007874" footer="0.1968503937007874"/>
  <pageSetup fitToHeight="0" fitToWidth="1"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PageLayoutView="0" workbookViewId="0" topLeftCell="A19">
      <selection activeCell="O10" sqref="O10"/>
    </sheetView>
  </sheetViews>
  <sheetFormatPr defaultColWidth="9.140625" defaultRowHeight="15" customHeight="1"/>
  <cols>
    <col min="1" max="1" width="3.8515625" style="0" customWidth="1"/>
    <col min="2" max="2" width="6.28125" style="0" customWidth="1"/>
    <col min="3" max="3" width="4.7109375" style="0" customWidth="1"/>
    <col min="4" max="4" width="59.7109375" style="0" customWidth="1"/>
    <col min="5" max="5" width="8.00390625" style="0" customWidth="1"/>
    <col min="6" max="9" width="13.8515625" style="0" customWidth="1"/>
  </cols>
  <sheetData>
    <row r="1" spans="5:9" ht="33" customHeight="1">
      <c r="E1" s="92" t="s">
        <v>0</v>
      </c>
      <c r="F1" s="92"/>
      <c r="G1" s="92"/>
      <c r="H1" s="92"/>
      <c r="I1" s="92"/>
    </row>
    <row r="2" spans="1:9" ht="33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</row>
    <row r="3" spans="1:9" ht="1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</row>
    <row r="4" spans="1:6" ht="9.75" customHeight="1">
      <c r="A4" s="1"/>
      <c r="B4" s="1"/>
      <c r="C4" s="1"/>
      <c r="D4" s="1"/>
      <c r="E4" s="1"/>
      <c r="F4" s="1"/>
    </row>
    <row r="5" spans="1:9" ht="13.5" customHeight="1">
      <c r="A5" s="17"/>
      <c r="B5" s="95" t="s">
        <v>3</v>
      </c>
      <c r="C5" s="95"/>
      <c r="D5" s="95"/>
      <c r="E5" s="96" t="s">
        <v>4</v>
      </c>
      <c r="F5" s="96"/>
      <c r="G5" s="96"/>
      <c r="H5" s="96"/>
      <c r="I5" s="96"/>
    </row>
    <row r="6" spans="1:9" ht="13.5" customHeight="1">
      <c r="A6" s="17" t="s">
        <v>5</v>
      </c>
      <c r="B6" s="95" t="s">
        <v>150</v>
      </c>
      <c r="C6" s="95"/>
      <c r="D6" s="95"/>
      <c r="E6" s="97"/>
      <c r="F6" s="97"/>
      <c r="G6" s="97"/>
      <c r="H6" s="97"/>
      <c r="I6" s="97"/>
    </row>
    <row r="7" spans="1:9" ht="13.5" customHeight="1">
      <c r="A7" s="17"/>
      <c r="B7" s="95" t="s">
        <v>7</v>
      </c>
      <c r="C7" s="95"/>
      <c r="D7" s="95"/>
      <c r="E7" s="97" t="s">
        <v>8</v>
      </c>
      <c r="F7" s="97"/>
      <c r="G7" s="97"/>
      <c r="H7" s="97"/>
      <c r="I7" s="97"/>
    </row>
    <row r="8" spans="1:9" ht="13.5" customHeight="1">
      <c r="A8" s="17"/>
      <c r="B8" s="95" t="s">
        <v>9</v>
      </c>
      <c r="C8" s="95"/>
      <c r="D8" s="95"/>
      <c r="E8" s="97"/>
      <c r="F8" s="97"/>
      <c r="G8" s="97"/>
      <c r="H8" s="97"/>
      <c r="I8" s="97"/>
    </row>
    <row r="9" spans="1:9" ht="13.5" customHeight="1">
      <c r="A9" s="17"/>
      <c r="B9" s="95" t="s">
        <v>10</v>
      </c>
      <c r="C9" s="95"/>
      <c r="D9" s="95"/>
      <c r="E9" s="97"/>
      <c r="F9" s="97"/>
      <c r="G9" s="97"/>
      <c r="H9" s="97"/>
      <c r="I9" s="97"/>
    </row>
    <row r="10" spans="1:9" ht="13.5" customHeight="1">
      <c r="A10" s="17"/>
      <c r="B10" s="95" t="s">
        <v>11</v>
      </c>
      <c r="C10" s="95"/>
      <c r="D10" s="95"/>
      <c r="E10" s="97"/>
      <c r="F10" s="97"/>
      <c r="G10" s="97"/>
      <c r="H10" s="97"/>
      <c r="I10" s="97"/>
    </row>
    <row r="11" spans="1:9" ht="13.5" customHeight="1">
      <c r="A11" s="17"/>
      <c r="B11" s="95" t="s">
        <v>12</v>
      </c>
      <c r="C11" s="95"/>
      <c r="D11" s="95"/>
      <c r="E11" s="97" t="s">
        <v>151</v>
      </c>
      <c r="F11" s="97"/>
      <c r="G11" s="97"/>
      <c r="H11" s="97"/>
      <c r="I11" s="97"/>
    </row>
    <row r="12" ht="8.25" customHeight="1"/>
    <row r="13" spans="1:9" ht="57" customHeight="1">
      <c r="A13" s="2" t="s">
        <v>14</v>
      </c>
      <c r="B13" s="3" t="s">
        <v>15</v>
      </c>
      <c r="C13" s="2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9" ht="15" customHeight="1">
      <c r="A14" s="98" t="s">
        <v>23</v>
      </c>
      <c r="B14" s="99"/>
      <c r="C14" s="100"/>
      <c r="D14" s="5" t="s">
        <v>24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9" ht="15">
      <c r="A15" s="6" t="s">
        <v>152</v>
      </c>
      <c r="B15" s="6" t="s">
        <v>77</v>
      </c>
      <c r="C15" s="7" t="s">
        <v>27</v>
      </c>
      <c r="D15" s="8" t="s">
        <v>153</v>
      </c>
      <c r="E15" s="31" t="s">
        <v>29</v>
      </c>
      <c r="F15" s="32">
        <v>2958629.2</v>
      </c>
      <c r="G15" s="32">
        <v>2570838.6</v>
      </c>
      <c r="H15" s="32">
        <v>2570838.6</v>
      </c>
      <c r="I15" s="32">
        <v>1538658</v>
      </c>
    </row>
    <row r="16" spans="1:9" ht="15">
      <c r="A16" s="6" t="s">
        <v>152</v>
      </c>
      <c r="B16" s="6" t="s">
        <v>79</v>
      </c>
      <c r="C16" s="7" t="s">
        <v>27</v>
      </c>
      <c r="D16" s="8" t="s">
        <v>154</v>
      </c>
      <c r="E16" s="31" t="s">
        <v>32</v>
      </c>
      <c r="F16" s="32">
        <v>2958629.2</v>
      </c>
      <c r="G16" s="32">
        <v>2570838.6</v>
      </c>
      <c r="H16" s="32">
        <v>2570838.6</v>
      </c>
      <c r="I16" s="32">
        <v>1538658</v>
      </c>
    </row>
    <row r="17" spans="1:9" ht="15">
      <c r="A17" s="11" t="s">
        <v>152</v>
      </c>
      <c r="B17" s="11" t="s">
        <v>79</v>
      </c>
      <c r="C17" s="12" t="s">
        <v>91</v>
      </c>
      <c r="D17" s="13" t="s">
        <v>155</v>
      </c>
      <c r="E17" s="33" t="s">
        <v>35</v>
      </c>
      <c r="F17" s="34">
        <v>2958629.2</v>
      </c>
      <c r="G17" s="34">
        <v>2570838.6</v>
      </c>
      <c r="H17" s="34">
        <v>2570838.6</v>
      </c>
      <c r="I17" s="34">
        <v>1538658</v>
      </c>
    </row>
    <row r="18" spans="1:9" ht="15">
      <c r="A18" s="6" t="s">
        <v>156</v>
      </c>
      <c r="B18" s="6" t="s">
        <v>79</v>
      </c>
      <c r="C18" s="7" t="s">
        <v>91</v>
      </c>
      <c r="D18" s="8" t="s">
        <v>157</v>
      </c>
      <c r="E18" s="31" t="s">
        <v>38</v>
      </c>
      <c r="F18" s="32">
        <v>16284.8</v>
      </c>
      <c r="G18" s="32">
        <v>47307.6</v>
      </c>
      <c r="H18" s="32">
        <v>47307.6</v>
      </c>
      <c r="I18" s="32">
        <v>27186.5</v>
      </c>
    </row>
    <row r="19" spans="1:9" ht="15">
      <c r="A19" s="11" t="s">
        <v>156</v>
      </c>
      <c r="B19" s="11" t="s">
        <v>79</v>
      </c>
      <c r="C19" s="12" t="s">
        <v>100</v>
      </c>
      <c r="D19" s="13" t="s">
        <v>158</v>
      </c>
      <c r="E19" s="33" t="s">
        <v>41</v>
      </c>
      <c r="F19" s="34">
        <v>0</v>
      </c>
      <c r="G19" s="34">
        <v>31022.8</v>
      </c>
      <c r="H19" s="34">
        <v>31022.8</v>
      </c>
      <c r="I19" s="34">
        <v>26591.5</v>
      </c>
    </row>
    <row r="20" spans="1:9" ht="15">
      <c r="A20" s="11" t="s">
        <v>156</v>
      </c>
      <c r="B20" s="11" t="s">
        <v>79</v>
      </c>
      <c r="C20" s="12" t="s">
        <v>159</v>
      </c>
      <c r="D20" s="13" t="s">
        <v>160</v>
      </c>
      <c r="E20" s="33" t="s">
        <v>43</v>
      </c>
      <c r="F20" s="34">
        <v>16284.8</v>
      </c>
      <c r="G20" s="34">
        <v>16284.8</v>
      </c>
      <c r="H20" s="34">
        <v>16284.8</v>
      </c>
      <c r="I20" s="34">
        <v>595</v>
      </c>
    </row>
    <row r="21" spans="1:9" ht="15">
      <c r="A21" s="6" t="s">
        <v>39</v>
      </c>
      <c r="B21" s="6" t="s">
        <v>39</v>
      </c>
      <c r="C21" s="7" t="s">
        <v>39</v>
      </c>
      <c r="D21" s="8" t="s">
        <v>161</v>
      </c>
      <c r="E21" s="31" t="s">
        <v>162</v>
      </c>
      <c r="F21" s="32">
        <v>2974914</v>
      </c>
      <c r="G21" s="32">
        <v>2618146.2</v>
      </c>
      <c r="H21" s="32">
        <v>2618146.2</v>
      </c>
      <c r="I21" s="32">
        <v>1565844.5</v>
      </c>
    </row>
    <row r="22" spans="1:9" ht="15">
      <c r="A22" s="6" t="s">
        <v>152</v>
      </c>
      <c r="B22" s="6" t="s">
        <v>30</v>
      </c>
      <c r="C22" s="7" t="s">
        <v>27</v>
      </c>
      <c r="D22" s="8" t="s">
        <v>163</v>
      </c>
      <c r="E22" s="31" t="s">
        <v>164</v>
      </c>
      <c r="F22" s="32">
        <v>747216</v>
      </c>
      <c r="G22" s="32">
        <v>643389.9</v>
      </c>
      <c r="H22" s="32">
        <v>643389.9</v>
      </c>
      <c r="I22" s="32">
        <v>386464.5</v>
      </c>
    </row>
    <row r="23" spans="1:9" ht="15">
      <c r="A23" s="6" t="s">
        <v>152</v>
      </c>
      <c r="B23" s="6" t="s">
        <v>33</v>
      </c>
      <c r="C23" s="7" t="s">
        <v>27</v>
      </c>
      <c r="D23" s="8" t="s">
        <v>165</v>
      </c>
      <c r="E23" s="31" t="s">
        <v>166</v>
      </c>
      <c r="F23" s="32">
        <v>747216</v>
      </c>
      <c r="G23" s="32">
        <v>643389.9</v>
      </c>
      <c r="H23" s="32">
        <v>643389.9</v>
      </c>
      <c r="I23" s="32">
        <v>386464.5</v>
      </c>
    </row>
    <row r="24" spans="1:9" ht="15">
      <c r="A24" s="11" t="s">
        <v>152</v>
      </c>
      <c r="B24" s="11" t="s">
        <v>33</v>
      </c>
      <c r="C24" s="12" t="s">
        <v>91</v>
      </c>
      <c r="D24" s="13" t="s">
        <v>167</v>
      </c>
      <c r="E24" s="33" t="s">
        <v>77</v>
      </c>
      <c r="F24" s="34">
        <v>745416</v>
      </c>
      <c r="G24" s="34">
        <v>641589.9</v>
      </c>
      <c r="H24" s="34">
        <v>641589.9</v>
      </c>
      <c r="I24" s="34">
        <v>384664.5</v>
      </c>
    </row>
    <row r="25" spans="1:9" ht="15">
      <c r="A25" s="11" t="s">
        <v>152</v>
      </c>
      <c r="B25" s="11" t="s">
        <v>33</v>
      </c>
      <c r="C25" s="12" t="s">
        <v>36</v>
      </c>
      <c r="D25" s="13" t="s">
        <v>168</v>
      </c>
      <c r="E25" s="33" t="s">
        <v>79</v>
      </c>
      <c r="F25" s="34">
        <v>1800</v>
      </c>
      <c r="G25" s="34">
        <v>1800</v>
      </c>
      <c r="H25" s="34">
        <v>1800</v>
      </c>
      <c r="I25" s="34">
        <v>1800</v>
      </c>
    </row>
    <row r="26" spans="1:9" ht="15">
      <c r="A26" s="6" t="s">
        <v>39</v>
      </c>
      <c r="B26" s="6" t="s">
        <v>39</v>
      </c>
      <c r="C26" s="7" t="s">
        <v>39</v>
      </c>
      <c r="D26" s="8" t="s">
        <v>169</v>
      </c>
      <c r="E26" s="31" t="s">
        <v>81</v>
      </c>
      <c r="F26" s="32">
        <v>747216</v>
      </c>
      <c r="G26" s="32">
        <v>643389.9</v>
      </c>
      <c r="H26" s="32">
        <v>643389.9</v>
      </c>
      <c r="I26" s="32">
        <v>386464.5</v>
      </c>
    </row>
    <row r="27" spans="1:9" ht="15">
      <c r="A27" s="6" t="s">
        <v>75</v>
      </c>
      <c r="B27" s="6" t="s">
        <v>26</v>
      </c>
      <c r="C27" s="7" t="s">
        <v>27</v>
      </c>
      <c r="D27" s="8" t="s">
        <v>74</v>
      </c>
      <c r="E27" s="31" t="s">
        <v>170</v>
      </c>
      <c r="F27" s="32">
        <v>149449</v>
      </c>
      <c r="G27" s="32">
        <v>0</v>
      </c>
      <c r="H27" s="32">
        <v>108446.8</v>
      </c>
      <c r="I27" s="32">
        <v>45810.7</v>
      </c>
    </row>
    <row r="28" spans="1:9" ht="15">
      <c r="A28" s="6" t="s">
        <v>75</v>
      </c>
      <c r="B28" s="6" t="s">
        <v>77</v>
      </c>
      <c r="C28" s="7" t="s">
        <v>27</v>
      </c>
      <c r="D28" s="8" t="s">
        <v>76</v>
      </c>
      <c r="E28" s="31" t="s">
        <v>171</v>
      </c>
      <c r="F28" s="32">
        <v>22000</v>
      </c>
      <c r="G28" s="32">
        <v>0</v>
      </c>
      <c r="H28" s="32">
        <v>21797</v>
      </c>
      <c r="I28" s="32">
        <v>16207</v>
      </c>
    </row>
    <row r="29" spans="1:9" ht="15">
      <c r="A29" s="11" t="s">
        <v>75</v>
      </c>
      <c r="B29" s="11" t="s">
        <v>79</v>
      </c>
      <c r="C29" s="12" t="s">
        <v>27</v>
      </c>
      <c r="D29" s="13" t="s">
        <v>78</v>
      </c>
      <c r="E29" s="33" t="s">
        <v>172</v>
      </c>
      <c r="F29" s="34">
        <v>22000</v>
      </c>
      <c r="G29" s="34">
        <v>0</v>
      </c>
      <c r="H29" s="34">
        <v>21797</v>
      </c>
      <c r="I29" s="34">
        <v>16207</v>
      </c>
    </row>
    <row r="30" spans="1:9" ht="15">
      <c r="A30" s="6" t="s">
        <v>75</v>
      </c>
      <c r="B30" s="6" t="s">
        <v>30</v>
      </c>
      <c r="C30" s="7" t="s">
        <v>27</v>
      </c>
      <c r="D30" s="8" t="s">
        <v>82</v>
      </c>
      <c r="E30" s="31" t="s">
        <v>173</v>
      </c>
      <c r="F30" s="32">
        <v>75024</v>
      </c>
      <c r="G30" s="32">
        <v>0</v>
      </c>
      <c r="H30" s="32">
        <v>47702.3</v>
      </c>
      <c r="I30" s="32">
        <v>10240.7</v>
      </c>
    </row>
    <row r="31" spans="1:9" ht="15">
      <c r="A31" s="11" t="s">
        <v>75</v>
      </c>
      <c r="B31" s="11" t="s">
        <v>33</v>
      </c>
      <c r="C31" s="12" t="s">
        <v>27</v>
      </c>
      <c r="D31" s="13" t="s">
        <v>83</v>
      </c>
      <c r="E31" s="33" t="s">
        <v>174</v>
      </c>
      <c r="F31" s="34">
        <v>31852</v>
      </c>
      <c r="G31" s="34">
        <v>0</v>
      </c>
      <c r="H31" s="34">
        <v>25070.1</v>
      </c>
      <c r="I31" s="34">
        <v>9103</v>
      </c>
    </row>
    <row r="32" spans="1:9" ht="15">
      <c r="A32" s="11" t="s">
        <v>75</v>
      </c>
      <c r="B32" s="11" t="s">
        <v>175</v>
      </c>
      <c r="C32" s="12" t="s">
        <v>27</v>
      </c>
      <c r="D32" s="13" t="s">
        <v>176</v>
      </c>
      <c r="E32" s="33" t="s">
        <v>177</v>
      </c>
      <c r="F32" s="34">
        <v>31472</v>
      </c>
      <c r="G32" s="34">
        <v>0</v>
      </c>
      <c r="H32" s="34">
        <v>14959.6</v>
      </c>
      <c r="I32" s="34">
        <v>182.8</v>
      </c>
    </row>
    <row r="33" spans="1:9" ht="15">
      <c r="A33" s="11" t="s">
        <v>75</v>
      </c>
      <c r="B33" s="11" t="s">
        <v>178</v>
      </c>
      <c r="C33" s="12" t="s">
        <v>27</v>
      </c>
      <c r="D33" s="13" t="s">
        <v>179</v>
      </c>
      <c r="E33" s="33" t="s">
        <v>180</v>
      </c>
      <c r="F33" s="34">
        <v>7200</v>
      </c>
      <c r="G33" s="34">
        <v>0</v>
      </c>
      <c r="H33" s="34">
        <v>5274.4</v>
      </c>
      <c r="I33" s="34">
        <v>0</v>
      </c>
    </row>
    <row r="34" spans="1:9" ht="25.5">
      <c r="A34" s="11" t="s">
        <v>75</v>
      </c>
      <c r="B34" s="11" t="s">
        <v>85</v>
      </c>
      <c r="C34" s="12" t="s">
        <v>27</v>
      </c>
      <c r="D34" s="13" t="s">
        <v>84</v>
      </c>
      <c r="E34" s="33" t="s">
        <v>30</v>
      </c>
      <c r="F34" s="34">
        <v>4500</v>
      </c>
      <c r="G34" s="34">
        <v>0</v>
      </c>
      <c r="H34" s="34">
        <v>2398.3</v>
      </c>
      <c r="I34" s="34">
        <v>954.9</v>
      </c>
    </row>
    <row r="35" spans="1:9" ht="15">
      <c r="A35" s="6" t="s">
        <v>75</v>
      </c>
      <c r="B35" s="6" t="s">
        <v>87</v>
      </c>
      <c r="C35" s="7" t="s">
        <v>27</v>
      </c>
      <c r="D35" s="8" t="s">
        <v>86</v>
      </c>
      <c r="E35" s="31" t="s">
        <v>33</v>
      </c>
      <c r="F35" s="32">
        <v>9000</v>
      </c>
      <c r="G35" s="32">
        <v>0</v>
      </c>
      <c r="H35" s="32">
        <v>2746.8</v>
      </c>
      <c r="I35" s="32">
        <v>1678.3</v>
      </c>
    </row>
    <row r="36" spans="1:9" ht="15">
      <c r="A36" s="6" t="s">
        <v>75</v>
      </c>
      <c r="B36" s="6" t="s">
        <v>89</v>
      </c>
      <c r="C36" s="7" t="s">
        <v>27</v>
      </c>
      <c r="D36" s="8" t="s">
        <v>88</v>
      </c>
      <c r="E36" s="31" t="s">
        <v>175</v>
      </c>
      <c r="F36" s="32">
        <v>9000</v>
      </c>
      <c r="G36" s="32">
        <v>0</v>
      </c>
      <c r="H36" s="32">
        <v>2746.8</v>
      </c>
      <c r="I36" s="32">
        <v>1678.3</v>
      </c>
    </row>
    <row r="37" spans="1:9" ht="15">
      <c r="A37" s="11" t="s">
        <v>75</v>
      </c>
      <c r="B37" s="11" t="s">
        <v>89</v>
      </c>
      <c r="C37" s="12" t="s">
        <v>91</v>
      </c>
      <c r="D37" s="13" t="s">
        <v>90</v>
      </c>
      <c r="E37" s="33" t="s">
        <v>181</v>
      </c>
      <c r="F37" s="34">
        <v>9000</v>
      </c>
      <c r="G37" s="34">
        <v>0</v>
      </c>
      <c r="H37" s="34">
        <v>2746.8</v>
      </c>
      <c r="I37" s="34">
        <v>1678.3</v>
      </c>
    </row>
    <row r="38" spans="1:9" ht="15">
      <c r="A38" s="6" t="s">
        <v>75</v>
      </c>
      <c r="B38" s="6" t="s">
        <v>93</v>
      </c>
      <c r="C38" s="7" t="s">
        <v>27</v>
      </c>
      <c r="D38" s="8" t="s">
        <v>92</v>
      </c>
      <c r="E38" s="31" t="s">
        <v>178</v>
      </c>
      <c r="F38" s="32">
        <v>36225</v>
      </c>
      <c r="G38" s="32">
        <v>0</v>
      </c>
      <c r="H38" s="32">
        <v>31726.8</v>
      </c>
      <c r="I38" s="32">
        <v>15165.1</v>
      </c>
    </row>
    <row r="39" spans="1:9" ht="15">
      <c r="A39" s="6" t="s">
        <v>75</v>
      </c>
      <c r="B39" s="6" t="s">
        <v>95</v>
      </c>
      <c r="C39" s="7" t="s">
        <v>27</v>
      </c>
      <c r="D39" s="8" t="s">
        <v>94</v>
      </c>
      <c r="E39" s="31" t="s">
        <v>85</v>
      </c>
      <c r="F39" s="32">
        <v>36225</v>
      </c>
      <c r="G39" s="32">
        <v>0</v>
      </c>
      <c r="H39" s="32">
        <v>31726.8</v>
      </c>
      <c r="I39" s="32">
        <v>15165.1</v>
      </c>
    </row>
    <row r="40" spans="1:9" ht="15">
      <c r="A40" s="6" t="s">
        <v>75</v>
      </c>
      <c r="B40" s="6" t="s">
        <v>95</v>
      </c>
      <c r="C40" s="7" t="s">
        <v>91</v>
      </c>
      <c r="D40" s="8" t="s">
        <v>96</v>
      </c>
      <c r="E40" s="31" t="s">
        <v>182</v>
      </c>
      <c r="F40" s="32">
        <v>9000</v>
      </c>
      <c r="G40" s="32">
        <v>0</v>
      </c>
      <c r="H40" s="32">
        <v>4502</v>
      </c>
      <c r="I40" s="32">
        <v>8502.4</v>
      </c>
    </row>
    <row r="41" spans="1:9" ht="15">
      <c r="A41" s="11" t="s">
        <v>75</v>
      </c>
      <c r="B41" s="11" t="s">
        <v>95</v>
      </c>
      <c r="C41" s="12" t="s">
        <v>98</v>
      </c>
      <c r="D41" s="13" t="s">
        <v>97</v>
      </c>
      <c r="E41" s="33" t="s">
        <v>183</v>
      </c>
      <c r="F41" s="34">
        <v>9000</v>
      </c>
      <c r="G41" s="34">
        <v>0</v>
      </c>
      <c r="H41" s="34">
        <v>4502</v>
      </c>
      <c r="I41" s="34">
        <v>8502.4</v>
      </c>
    </row>
    <row r="42" spans="1:9" ht="15">
      <c r="A42" s="11" t="s">
        <v>75</v>
      </c>
      <c r="B42" s="11" t="s">
        <v>95</v>
      </c>
      <c r="C42" s="12" t="s">
        <v>105</v>
      </c>
      <c r="D42" s="13" t="s">
        <v>104</v>
      </c>
      <c r="E42" s="33" t="s">
        <v>184</v>
      </c>
      <c r="F42" s="34">
        <v>27225</v>
      </c>
      <c r="G42" s="34">
        <v>0</v>
      </c>
      <c r="H42" s="34">
        <v>27224.8</v>
      </c>
      <c r="I42" s="34">
        <v>6662.7</v>
      </c>
    </row>
    <row r="43" spans="1:9" ht="15">
      <c r="A43" s="6" t="s">
        <v>75</v>
      </c>
      <c r="B43" s="6" t="s">
        <v>107</v>
      </c>
      <c r="C43" s="7" t="s">
        <v>27</v>
      </c>
      <c r="D43" s="8" t="s">
        <v>106</v>
      </c>
      <c r="E43" s="31" t="s">
        <v>185</v>
      </c>
      <c r="F43" s="32">
        <v>7200</v>
      </c>
      <c r="G43" s="32">
        <v>0</v>
      </c>
      <c r="H43" s="32">
        <v>4473.9</v>
      </c>
      <c r="I43" s="32">
        <v>2519.6</v>
      </c>
    </row>
    <row r="44" spans="1:9" ht="15">
      <c r="A44" s="6" t="s">
        <v>75</v>
      </c>
      <c r="B44" s="6" t="s">
        <v>109</v>
      </c>
      <c r="C44" s="7" t="s">
        <v>27</v>
      </c>
      <c r="D44" s="8" t="s">
        <v>108</v>
      </c>
      <c r="E44" s="31" t="s">
        <v>87</v>
      </c>
      <c r="F44" s="32">
        <v>7200</v>
      </c>
      <c r="G44" s="32">
        <v>0</v>
      </c>
      <c r="H44" s="32">
        <v>4473.9</v>
      </c>
      <c r="I44" s="32">
        <v>2519.6</v>
      </c>
    </row>
    <row r="45" spans="1:9" ht="15">
      <c r="A45" s="11" t="s">
        <v>75</v>
      </c>
      <c r="B45" s="11" t="s">
        <v>109</v>
      </c>
      <c r="C45" s="12" t="s">
        <v>91</v>
      </c>
      <c r="D45" s="13" t="s">
        <v>110</v>
      </c>
      <c r="E45" s="33" t="s">
        <v>186</v>
      </c>
      <c r="F45" s="34">
        <v>7200</v>
      </c>
      <c r="G45" s="34">
        <v>0</v>
      </c>
      <c r="H45" s="34">
        <v>4473.9</v>
      </c>
      <c r="I45" s="34">
        <v>2519.6</v>
      </c>
    </row>
    <row r="46" spans="1:9" ht="15">
      <c r="A46" s="6" t="s">
        <v>116</v>
      </c>
      <c r="B46" s="6" t="s">
        <v>26</v>
      </c>
      <c r="C46" s="7" t="s">
        <v>27</v>
      </c>
      <c r="D46" s="8" t="s">
        <v>115</v>
      </c>
      <c r="E46" s="31" t="s">
        <v>187</v>
      </c>
      <c r="F46" s="32">
        <v>0</v>
      </c>
      <c r="G46" s="32">
        <v>0</v>
      </c>
      <c r="H46" s="32">
        <v>0</v>
      </c>
      <c r="I46" s="32">
        <v>163.9</v>
      </c>
    </row>
    <row r="47" spans="1:9" ht="15">
      <c r="A47" s="6" t="s">
        <v>116</v>
      </c>
      <c r="B47" s="6" t="s">
        <v>93</v>
      </c>
      <c r="C47" s="7" t="s">
        <v>27</v>
      </c>
      <c r="D47" s="8" t="s">
        <v>117</v>
      </c>
      <c r="E47" s="31" t="s">
        <v>188</v>
      </c>
      <c r="F47" s="32">
        <v>0</v>
      </c>
      <c r="G47" s="32">
        <v>0</v>
      </c>
      <c r="H47" s="32">
        <v>0</v>
      </c>
      <c r="I47" s="32">
        <v>163.9</v>
      </c>
    </row>
    <row r="48" spans="1:9" ht="15">
      <c r="A48" s="6" t="s">
        <v>116</v>
      </c>
      <c r="B48" s="6" t="s">
        <v>122</v>
      </c>
      <c r="C48" s="7" t="s">
        <v>27</v>
      </c>
      <c r="D48" s="8" t="s">
        <v>88</v>
      </c>
      <c r="E48" s="31" t="s">
        <v>89</v>
      </c>
      <c r="F48" s="32">
        <v>0</v>
      </c>
      <c r="G48" s="32">
        <v>0</v>
      </c>
      <c r="H48" s="32">
        <v>0</v>
      </c>
      <c r="I48" s="32">
        <v>163.9</v>
      </c>
    </row>
    <row r="49" spans="1:9" ht="15">
      <c r="A49" s="6" t="s">
        <v>116</v>
      </c>
      <c r="B49" s="6" t="s">
        <v>122</v>
      </c>
      <c r="C49" s="7" t="s">
        <v>124</v>
      </c>
      <c r="D49" s="8" t="s">
        <v>123</v>
      </c>
      <c r="E49" s="31" t="s">
        <v>189</v>
      </c>
      <c r="F49" s="32">
        <v>0</v>
      </c>
      <c r="G49" s="32">
        <v>0</v>
      </c>
      <c r="H49" s="32">
        <v>0</v>
      </c>
      <c r="I49" s="32">
        <v>163.9</v>
      </c>
    </row>
    <row r="50" spans="1:9" ht="15">
      <c r="A50" s="11" t="s">
        <v>116</v>
      </c>
      <c r="B50" s="11" t="s">
        <v>122</v>
      </c>
      <c r="C50" s="12" t="s">
        <v>114</v>
      </c>
      <c r="D50" s="13" t="s">
        <v>135</v>
      </c>
      <c r="E50" s="33" t="s">
        <v>190</v>
      </c>
      <c r="F50" s="34">
        <v>0</v>
      </c>
      <c r="G50" s="34">
        <v>0</v>
      </c>
      <c r="H50" s="34">
        <v>0</v>
      </c>
      <c r="I50" s="34">
        <v>163.9</v>
      </c>
    </row>
    <row r="51" spans="1:9" ht="15">
      <c r="A51" s="6" t="s">
        <v>39</v>
      </c>
      <c r="B51" s="6" t="s">
        <v>39</v>
      </c>
      <c r="C51" s="7" t="s">
        <v>39</v>
      </c>
      <c r="D51" s="8" t="s">
        <v>40</v>
      </c>
      <c r="E51" s="31" t="s">
        <v>191</v>
      </c>
      <c r="F51" s="32">
        <v>149449</v>
      </c>
      <c r="G51" s="32">
        <v>108446.8</v>
      </c>
      <c r="H51" s="32">
        <v>108446.8</v>
      </c>
      <c r="I51" s="32">
        <v>45974.6</v>
      </c>
    </row>
    <row r="52" spans="1:9" ht="15">
      <c r="A52" s="6" t="s">
        <v>39</v>
      </c>
      <c r="B52" s="6" t="s">
        <v>39</v>
      </c>
      <c r="C52" s="7" t="s">
        <v>39</v>
      </c>
      <c r="D52" s="8" t="s">
        <v>42</v>
      </c>
      <c r="E52" s="31" t="s">
        <v>192</v>
      </c>
      <c r="F52" s="32">
        <v>3871579</v>
      </c>
      <c r="G52" s="32">
        <v>3369983</v>
      </c>
      <c r="H52" s="32">
        <v>3369983</v>
      </c>
      <c r="I52" s="32">
        <v>1998283.6</v>
      </c>
    </row>
    <row r="55" spans="4:9" ht="21" customHeight="1">
      <c r="D55" s="16" t="s">
        <v>44</v>
      </c>
      <c r="E55" s="101" t="s">
        <v>45</v>
      </c>
      <c r="F55" s="101"/>
      <c r="G55" s="101"/>
      <c r="H55" s="17" t="s">
        <v>46</v>
      </c>
      <c r="I55" s="17"/>
    </row>
    <row r="56" ht="14.25" customHeight="1">
      <c r="D56" s="18" t="s">
        <v>47</v>
      </c>
    </row>
    <row r="57" ht="15" customHeight="1">
      <c r="D57" s="1"/>
    </row>
  </sheetData>
  <sheetProtection/>
  <mergeCells count="19">
    <mergeCell ref="B10:D10"/>
    <mergeCell ref="E10:I10"/>
    <mergeCell ref="B11:D11"/>
    <mergeCell ref="E11:I11"/>
    <mergeCell ref="A14:C14"/>
    <mergeCell ref="E55:G55"/>
    <mergeCell ref="B7:D7"/>
    <mergeCell ref="E7:I7"/>
    <mergeCell ref="B8:D8"/>
    <mergeCell ref="E8:I8"/>
    <mergeCell ref="B9:D9"/>
    <mergeCell ref="E9:I9"/>
    <mergeCell ref="E1:I1"/>
    <mergeCell ref="A2:I2"/>
    <mergeCell ref="A3:I3"/>
    <mergeCell ref="B5:D5"/>
    <mergeCell ref="E5:I5"/>
    <mergeCell ref="B6:D6"/>
    <mergeCell ref="E6:I6"/>
  </mergeCells>
  <printOptions/>
  <pageMargins left="0.3937007874015748" right="0.15748031496062992" top="0.21" bottom="0.31496062992125984" header="0.15748031496062992" footer="0.15748031496062992"/>
  <pageSetup fitToHeight="0" fitToWidth="1" horizontalDpi="180" verticalDpi="18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PageLayoutView="0" workbookViewId="0" topLeftCell="A13">
      <selection activeCell="D14" sqref="D14"/>
    </sheetView>
  </sheetViews>
  <sheetFormatPr defaultColWidth="9.140625" defaultRowHeight="15" customHeight="1"/>
  <cols>
    <col min="1" max="1" width="3.8515625" style="0" customWidth="1"/>
    <col min="2" max="2" width="6.28125" style="0" customWidth="1"/>
    <col min="3" max="3" width="4.7109375" style="0" customWidth="1"/>
    <col min="4" max="4" width="59.7109375" style="0" customWidth="1"/>
    <col min="5" max="5" width="8.00390625" style="0" customWidth="1"/>
    <col min="6" max="9" width="13.8515625" style="0" customWidth="1"/>
  </cols>
  <sheetData>
    <row r="1" spans="5:9" ht="33" customHeight="1">
      <c r="E1" s="92" t="s">
        <v>0</v>
      </c>
      <c r="F1" s="92"/>
      <c r="G1" s="92"/>
      <c r="H1" s="92"/>
      <c r="I1" s="92"/>
    </row>
    <row r="2" spans="1:9" ht="33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</row>
    <row r="3" spans="1:9" ht="1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</row>
    <row r="4" spans="1:6" ht="9.75" customHeight="1">
      <c r="A4" s="1"/>
      <c r="B4" s="1"/>
      <c r="C4" s="1"/>
      <c r="D4" s="1"/>
      <c r="E4" s="1"/>
      <c r="F4" s="1"/>
    </row>
    <row r="5" spans="1:9" ht="13.5" customHeight="1">
      <c r="A5" s="17"/>
      <c r="B5" s="95" t="s">
        <v>3</v>
      </c>
      <c r="C5" s="95"/>
      <c r="D5" s="95"/>
      <c r="E5" s="96" t="s">
        <v>4</v>
      </c>
      <c r="F5" s="96"/>
      <c r="G5" s="96"/>
      <c r="H5" s="96"/>
      <c r="I5" s="96"/>
    </row>
    <row r="6" spans="1:9" ht="13.5" customHeight="1">
      <c r="A6" s="17" t="s">
        <v>5</v>
      </c>
      <c r="B6" s="95" t="s">
        <v>150</v>
      </c>
      <c r="C6" s="95"/>
      <c r="D6" s="95"/>
      <c r="E6" s="97"/>
      <c r="F6" s="97"/>
      <c r="G6" s="97"/>
      <c r="H6" s="97"/>
      <c r="I6" s="97"/>
    </row>
    <row r="7" spans="1:9" ht="13.5" customHeight="1">
      <c r="A7" s="17"/>
      <c r="B7" s="95" t="s">
        <v>7</v>
      </c>
      <c r="C7" s="95"/>
      <c r="D7" s="95"/>
      <c r="E7" s="97" t="s">
        <v>8</v>
      </c>
      <c r="F7" s="97"/>
      <c r="G7" s="97"/>
      <c r="H7" s="97"/>
      <c r="I7" s="97"/>
    </row>
    <row r="8" spans="1:9" ht="13.5" customHeight="1">
      <c r="A8" s="17"/>
      <c r="B8" s="95" t="s">
        <v>9</v>
      </c>
      <c r="C8" s="95"/>
      <c r="D8" s="95"/>
      <c r="E8" s="97"/>
      <c r="F8" s="97"/>
      <c r="G8" s="97"/>
      <c r="H8" s="97"/>
      <c r="I8" s="97"/>
    </row>
    <row r="9" spans="1:9" ht="13.5" customHeight="1">
      <c r="A9" s="17"/>
      <c r="B9" s="95" t="s">
        <v>10</v>
      </c>
      <c r="C9" s="95"/>
      <c r="D9" s="95"/>
      <c r="E9" s="97"/>
      <c r="F9" s="97"/>
      <c r="G9" s="97"/>
      <c r="H9" s="97"/>
      <c r="I9" s="97"/>
    </row>
    <row r="10" spans="1:9" ht="13.5" customHeight="1">
      <c r="A10" s="17"/>
      <c r="B10" s="95" t="s">
        <v>11</v>
      </c>
      <c r="C10" s="95"/>
      <c r="D10" s="95"/>
      <c r="E10" s="97"/>
      <c r="F10" s="97"/>
      <c r="G10" s="97"/>
      <c r="H10" s="97"/>
      <c r="I10" s="97"/>
    </row>
    <row r="11" spans="1:9" ht="13.5" customHeight="1">
      <c r="A11" s="17"/>
      <c r="B11" s="95" t="s">
        <v>12</v>
      </c>
      <c r="C11" s="95"/>
      <c r="D11" s="95"/>
      <c r="E11" s="97" t="s">
        <v>151</v>
      </c>
      <c r="F11" s="97"/>
      <c r="G11" s="97"/>
      <c r="H11" s="97"/>
      <c r="I11" s="97"/>
    </row>
    <row r="12" ht="8.25" customHeight="1"/>
    <row r="13" spans="1:9" ht="57" customHeight="1">
      <c r="A13" s="2" t="s">
        <v>14</v>
      </c>
      <c r="B13" s="3" t="s">
        <v>15</v>
      </c>
      <c r="C13" s="2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9" ht="15" customHeight="1">
      <c r="A14" s="98" t="s">
        <v>23</v>
      </c>
      <c r="B14" s="99"/>
      <c r="C14" s="100"/>
      <c r="D14" s="5" t="s">
        <v>24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9" ht="15">
      <c r="A15" s="6" t="s">
        <v>152</v>
      </c>
      <c r="B15" s="6" t="s">
        <v>77</v>
      </c>
      <c r="C15" s="7" t="s">
        <v>27</v>
      </c>
      <c r="D15" s="8" t="s">
        <v>153</v>
      </c>
      <c r="E15" s="31" t="s">
        <v>29</v>
      </c>
      <c r="F15" s="32">
        <v>2958629.2</v>
      </c>
      <c r="G15" s="32">
        <v>2570838.6</v>
      </c>
      <c r="H15" s="32">
        <v>2570838.6</v>
      </c>
      <c r="I15" s="32">
        <v>1538658</v>
      </c>
    </row>
    <row r="16" spans="1:9" ht="15">
      <c r="A16" s="6" t="s">
        <v>152</v>
      </c>
      <c r="B16" s="6" t="s">
        <v>79</v>
      </c>
      <c r="C16" s="7" t="s">
        <v>27</v>
      </c>
      <c r="D16" s="8" t="s">
        <v>154</v>
      </c>
      <c r="E16" s="31" t="s">
        <v>32</v>
      </c>
      <c r="F16" s="32">
        <v>2958629.2</v>
      </c>
      <c r="G16" s="32">
        <v>2570838.6</v>
      </c>
      <c r="H16" s="32">
        <v>2570838.6</v>
      </c>
      <c r="I16" s="32">
        <v>1538658</v>
      </c>
    </row>
    <row r="17" spans="1:9" ht="15">
      <c r="A17" s="11" t="s">
        <v>152</v>
      </c>
      <c r="B17" s="11" t="s">
        <v>79</v>
      </c>
      <c r="C17" s="12" t="s">
        <v>91</v>
      </c>
      <c r="D17" s="13" t="s">
        <v>155</v>
      </c>
      <c r="E17" s="33" t="s">
        <v>35</v>
      </c>
      <c r="F17" s="34">
        <v>2958629.2</v>
      </c>
      <c r="G17" s="34">
        <v>2570838.6</v>
      </c>
      <c r="H17" s="34">
        <v>2570838.6</v>
      </c>
      <c r="I17" s="34">
        <v>1538658</v>
      </c>
    </row>
    <row r="18" spans="1:9" ht="15">
      <c r="A18" s="6" t="s">
        <v>156</v>
      </c>
      <c r="B18" s="6" t="s">
        <v>79</v>
      </c>
      <c r="C18" s="7" t="s">
        <v>91</v>
      </c>
      <c r="D18" s="8" t="s">
        <v>157</v>
      </c>
      <c r="E18" s="31" t="s">
        <v>38</v>
      </c>
      <c r="F18" s="32">
        <v>16284.8</v>
      </c>
      <c r="G18" s="32">
        <v>47307.6</v>
      </c>
      <c r="H18" s="32">
        <v>47307.6</v>
      </c>
      <c r="I18" s="32">
        <v>27186.5</v>
      </c>
    </row>
    <row r="19" spans="1:9" ht="15">
      <c r="A19" s="11" t="s">
        <v>156</v>
      </c>
      <c r="B19" s="11" t="s">
        <v>79</v>
      </c>
      <c r="C19" s="12" t="s">
        <v>100</v>
      </c>
      <c r="D19" s="13" t="s">
        <v>158</v>
      </c>
      <c r="E19" s="33" t="s">
        <v>41</v>
      </c>
      <c r="F19" s="34">
        <v>0</v>
      </c>
      <c r="G19" s="34">
        <v>31022.8</v>
      </c>
      <c r="H19" s="34">
        <v>31022.8</v>
      </c>
      <c r="I19" s="34">
        <v>26591.5</v>
      </c>
    </row>
    <row r="20" spans="1:9" ht="15">
      <c r="A20" s="11" t="s">
        <v>156</v>
      </c>
      <c r="B20" s="11" t="s">
        <v>79</v>
      </c>
      <c r="C20" s="12" t="s">
        <v>159</v>
      </c>
      <c r="D20" s="13" t="s">
        <v>160</v>
      </c>
      <c r="E20" s="33" t="s">
        <v>43</v>
      </c>
      <c r="F20" s="34">
        <v>16284.8</v>
      </c>
      <c r="G20" s="34">
        <v>16284.8</v>
      </c>
      <c r="H20" s="34">
        <v>16284.8</v>
      </c>
      <c r="I20" s="34">
        <v>595</v>
      </c>
    </row>
    <row r="21" spans="1:9" ht="15">
      <c r="A21" s="6" t="s">
        <v>39</v>
      </c>
      <c r="B21" s="6" t="s">
        <v>39</v>
      </c>
      <c r="C21" s="7" t="s">
        <v>39</v>
      </c>
      <c r="D21" s="8" t="s">
        <v>161</v>
      </c>
      <c r="E21" s="31" t="s">
        <v>162</v>
      </c>
      <c r="F21" s="32">
        <v>2974914</v>
      </c>
      <c r="G21" s="32">
        <v>2618146.2</v>
      </c>
      <c r="H21" s="32">
        <v>2618146.2</v>
      </c>
      <c r="I21" s="32">
        <v>1565844.5</v>
      </c>
    </row>
    <row r="22" spans="1:9" ht="15">
      <c r="A22" s="6" t="s">
        <v>152</v>
      </c>
      <c r="B22" s="6" t="s">
        <v>30</v>
      </c>
      <c r="C22" s="7" t="s">
        <v>27</v>
      </c>
      <c r="D22" s="8" t="s">
        <v>163</v>
      </c>
      <c r="E22" s="31" t="s">
        <v>164</v>
      </c>
      <c r="F22" s="32">
        <v>747216</v>
      </c>
      <c r="G22" s="32">
        <v>643389.9</v>
      </c>
      <c r="H22" s="32">
        <v>643389.9</v>
      </c>
      <c r="I22" s="32">
        <v>386464.5</v>
      </c>
    </row>
    <row r="23" spans="1:9" ht="15">
      <c r="A23" s="6" t="s">
        <v>152</v>
      </c>
      <c r="B23" s="6" t="s">
        <v>33</v>
      </c>
      <c r="C23" s="7" t="s">
        <v>27</v>
      </c>
      <c r="D23" s="8" t="s">
        <v>165</v>
      </c>
      <c r="E23" s="31" t="s">
        <v>166</v>
      </c>
      <c r="F23" s="32">
        <v>747216</v>
      </c>
      <c r="G23" s="32">
        <v>643389.9</v>
      </c>
      <c r="H23" s="32">
        <v>643389.9</v>
      </c>
      <c r="I23" s="32">
        <v>386464.5</v>
      </c>
    </row>
    <row r="24" spans="1:9" ht="15">
      <c r="A24" s="11" t="s">
        <v>152</v>
      </c>
      <c r="B24" s="11" t="s">
        <v>33</v>
      </c>
      <c r="C24" s="12" t="s">
        <v>91</v>
      </c>
      <c r="D24" s="13" t="s">
        <v>167</v>
      </c>
      <c r="E24" s="33" t="s">
        <v>77</v>
      </c>
      <c r="F24" s="34">
        <v>745416</v>
      </c>
      <c r="G24" s="34">
        <v>641589.9</v>
      </c>
      <c r="H24" s="34">
        <v>641589.9</v>
      </c>
      <c r="I24" s="34">
        <v>384664.5</v>
      </c>
    </row>
    <row r="25" spans="1:9" ht="15">
      <c r="A25" s="11" t="s">
        <v>152</v>
      </c>
      <c r="B25" s="11" t="s">
        <v>33</v>
      </c>
      <c r="C25" s="12" t="s">
        <v>36</v>
      </c>
      <c r="D25" s="13" t="s">
        <v>168</v>
      </c>
      <c r="E25" s="33" t="s">
        <v>79</v>
      </c>
      <c r="F25" s="34">
        <v>1800</v>
      </c>
      <c r="G25" s="34">
        <v>1800</v>
      </c>
      <c r="H25" s="34">
        <v>1800</v>
      </c>
      <c r="I25" s="34">
        <v>1800</v>
      </c>
    </row>
    <row r="26" spans="1:9" ht="15">
      <c r="A26" s="6" t="s">
        <v>39</v>
      </c>
      <c r="B26" s="6" t="s">
        <v>39</v>
      </c>
      <c r="C26" s="7" t="s">
        <v>39</v>
      </c>
      <c r="D26" s="8" t="s">
        <v>169</v>
      </c>
      <c r="E26" s="31" t="s">
        <v>81</v>
      </c>
      <c r="F26" s="32">
        <v>747216</v>
      </c>
      <c r="G26" s="32">
        <v>643389.9</v>
      </c>
      <c r="H26" s="32">
        <v>643389.9</v>
      </c>
      <c r="I26" s="32">
        <v>386464.5</v>
      </c>
    </row>
    <row r="27" spans="1:9" ht="15">
      <c r="A27" s="6" t="s">
        <v>75</v>
      </c>
      <c r="B27" s="6" t="s">
        <v>26</v>
      </c>
      <c r="C27" s="7" t="s">
        <v>27</v>
      </c>
      <c r="D27" s="8" t="s">
        <v>74</v>
      </c>
      <c r="E27" s="31" t="s">
        <v>170</v>
      </c>
      <c r="F27" s="32">
        <v>149449</v>
      </c>
      <c r="G27" s="32">
        <v>0</v>
      </c>
      <c r="H27" s="32">
        <v>108446.8</v>
      </c>
      <c r="I27" s="32">
        <v>45810.7</v>
      </c>
    </row>
    <row r="28" spans="1:9" ht="15">
      <c r="A28" s="6" t="s">
        <v>75</v>
      </c>
      <c r="B28" s="6" t="s">
        <v>77</v>
      </c>
      <c r="C28" s="7" t="s">
        <v>27</v>
      </c>
      <c r="D28" s="8" t="s">
        <v>76</v>
      </c>
      <c r="E28" s="31" t="s">
        <v>171</v>
      </c>
      <c r="F28" s="32">
        <v>22000</v>
      </c>
      <c r="G28" s="32">
        <v>0</v>
      </c>
      <c r="H28" s="32">
        <v>21797</v>
      </c>
      <c r="I28" s="32">
        <v>16207</v>
      </c>
    </row>
    <row r="29" spans="1:9" ht="15">
      <c r="A29" s="11" t="s">
        <v>75</v>
      </c>
      <c r="B29" s="11" t="s">
        <v>79</v>
      </c>
      <c r="C29" s="12" t="s">
        <v>27</v>
      </c>
      <c r="D29" s="13" t="s">
        <v>78</v>
      </c>
      <c r="E29" s="33" t="s">
        <v>172</v>
      </c>
      <c r="F29" s="34">
        <v>22000</v>
      </c>
      <c r="G29" s="34">
        <v>0</v>
      </c>
      <c r="H29" s="34">
        <v>21797</v>
      </c>
      <c r="I29" s="34">
        <v>16207</v>
      </c>
    </row>
    <row r="30" spans="1:9" ht="15">
      <c r="A30" s="6" t="s">
        <v>75</v>
      </c>
      <c r="B30" s="6" t="s">
        <v>30</v>
      </c>
      <c r="C30" s="7" t="s">
        <v>27</v>
      </c>
      <c r="D30" s="8" t="s">
        <v>82</v>
      </c>
      <c r="E30" s="31" t="s">
        <v>173</v>
      </c>
      <c r="F30" s="32">
        <v>75024</v>
      </c>
      <c r="G30" s="32">
        <v>0</v>
      </c>
      <c r="H30" s="32">
        <v>47702.3</v>
      </c>
      <c r="I30" s="32">
        <v>10240.7</v>
      </c>
    </row>
    <row r="31" spans="1:9" ht="15">
      <c r="A31" s="11" t="s">
        <v>75</v>
      </c>
      <c r="B31" s="11" t="s">
        <v>33</v>
      </c>
      <c r="C31" s="12" t="s">
        <v>27</v>
      </c>
      <c r="D31" s="13" t="s">
        <v>83</v>
      </c>
      <c r="E31" s="33" t="s">
        <v>174</v>
      </c>
      <c r="F31" s="34">
        <v>31852</v>
      </c>
      <c r="G31" s="34">
        <v>0</v>
      </c>
      <c r="H31" s="34">
        <v>25070.1</v>
      </c>
      <c r="I31" s="34">
        <v>9103</v>
      </c>
    </row>
    <row r="32" spans="1:9" ht="15">
      <c r="A32" s="11" t="s">
        <v>75</v>
      </c>
      <c r="B32" s="11" t="s">
        <v>175</v>
      </c>
      <c r="C32" s="12" t="s">
        <v>27</v>
      </c>
      <c r="D32" s="13" t="s">
        <v>176</v>
      </c>
      <c r="E32" s="33" t="s">
        <v>177</v>
      </c>
      <c r="F32" s="34">
        <v>31472</v>
      </c>
      <c r="G32" s="34">
        <v>0</v>
      </c>
      <c r="H32" s="34">
        <v>14959.6</v>
      </c>
      <c r="I32" s="34">
        <v>182.8</v>
      </c>
    </row>
    <row r="33" spans="1:9" ht="15">
      <c r="A33" s="11" t="s">
        <v>75</v>
      </c>
      <c r="B33" s="11" t="s">
        <v>178</v>
      </c>
      <c r="C33" s="12" t="s">
        <v>27</v>
      </c>
      <c r="D33" s="13" t="s">
        <v>179</v>
      </c>
      <c r="E33" s="33" t="s">
        <v>180</v>
      </c>
      <c r="F33" s="34">
        <v>7200</v>
      </c>
      <c r="G33" s="34">
        <v>0</v>
      </c>
      <c r="H33" s="34">
        <v>5274.4</v>
      </c>
      <c r="I33" s="34">
        <v>0</v>
      </c>
    </row>
    <row r="34" spans="1:9" ht="25.5">
      <c r="A34" s="11" t="s">
        <v>75</v>
      </c>
      <c r="B34" s="11" t="s">
        <v>85</v>
      </c>
      <c r="C34" s="12" t="s">
        <v>27</v>
      </c>
      <c r="D34" s="13" t="s">
        <v>84</v>
      </c>
      <c r="E34" s="33" t="s">
        <v>30</v>
      </c>
      <c r="F34" s="34">
        <v>4500</v>
      </c>
      <c r="G34" s="34">
        <v>0</v>
      </c>
      <c r="H34" s="34">
        <v>2398.3</v>
      </c>
      <c r="I34" s="34">
        <v>954.9</v>
      </c>
    </row>
    <row r="35" spans="1:9" ht="15">
      <c r="A35" s="6" t="s">
        <v>75</v>
      </c>
      <c r="B35" s="6" t="s">
        <v>87</v>
      </c>
      <c r="C35" s="7" t="s">
        <v>27</v>
      </c>
      <c r="D35" s="8" t="s">
        <v>86</v>
      </c>
      <c r="E35" s="31" t="s">
        <v>33</v>
      </c>
      <c r="F35" s="32">
        <v>9000</v>
      </c>
      <c r="G35" s="32">
        <v>0</v>
      </c>
      <c r="H35" s="32">
        <v>2746.8</v>
      </c>
      <c r="I35" s="32">
        <v>1678.3</v>
      </c>
    </row>
    <row r="36" spans="1:9" ht="15">
      <c r="A36" s="6" t="s">
        <v>75</v>
      </c>
      <c r="B36" s="6" t="s">
        <v>89</v>
      </c>
      <c r="C36" s="7" t="s">
        <v>27</v>
      </c>
      <c r="D36" s="8" t="s">
        <v>88</v>
      </c>
      <c r="E36" s="31" t="s">
        <v>175</v>
      </c>
      <c r="F36" s="32">
        <v>9000</v>
      </c>
      <c r="G36" s="32">
        <v>0</v>
      </c>
      <c r="H36" s="32">
        <v>2746.8</v>
      </c>
      <c r="I36" s="32">
        <v>1678.3</v>
      </c>
    </row>
    <row r="37" spans="1:9" ht="15">
      <c r="A37" s="11" t="s">
        <v>75</v>
      </c>
      <c r="B37" s="11" t="s">
        <v>89</v>
      </c>
      <c r="C37" s="12" t="s">
        <v>91</v>
      </c>
      <c r="D37" s="13" t="s">
        <v>90</v>
      </c>
      <c r="E37" s="33" t="s">
        <v>181</v>
      </c>
      <c r="F37" s="34">
        <v>9000</v>
      </c>
      <c r="G37" s="34">
        <v>0</v>
      </c>
      <c r="H37" s="34">
        <v>2746.8</v>
      </c>
      <c r="I37" s="34">
        <v>1678.3</v>
      </c>
    </row>
    <row r="38" spans="1:9" ht="15">
      <c r="A38" s="6" t="s">
        <v>75</v>
      </c>
      <c r="B38" s="6" t="s">
        <v>93</v>
      </c>
      <c r="C38" s="7" t="s">
        <v>27</v>
      </c>
      <c r="D38" s="8" t="s">
        <v>92</v>
      </c>
      <c r="E38" s="31" t="s">
        <v>178</v>
      </c>
      <c r="F38" s="32">
        <v>36225</v>
      </c>
      <c r="G38" s="32">
        <v>0</v>
      </c>
      <c r="H38" s="32">
        <v>31726.8</v>
      </c>
      <c r="I38" s="32">
        <v>15165.1</v>
      </c>
    </row>
    <row r="39" spans="1:9" ht="15">
      <c r="A39" s="6" t="s">
        <v>75</v>
      </c>
      <c r="B39" s="6" t="s">
        <v>95</v>
      </c>
      <c r="C39" s="7" t="s">
        <v>27</v>
      </c>
      <c r="D39" s="8" t="s">
        <v>94</v>
      </c>
      <c r="E39" s="31" t="s">
        <v>85</v>
      </c>
      <c r="F39" s="32">
        <v>36225</v>
      </c>
      <c r="G39" s="32">
        <v>0</v>
      </c>
      <c r="H39" s="32">
        <v>31726.8</v>
      </c>
      <c r="I39" s="32">
        <v>15165.1</v>
      </c>
    </row>
    <row r="40" spans="1:9" ht="15">
      <c r="A40" s="6" t="s">
        <v>75</v>
      </c>
      <c r="B40" s="6" t="s">
        <v>95</v>
      </c>
      <c r="C40" s="7" t="s">
        <v>91</v>
      </c>
      <c r="D40" s="8" t="s">
        <v>96</v>
      </c>
      <c r="E40" s="31" t="s">
        <v>182</v>
      </c>
      <c r="F40" s="32">
        <v>9000</v>
      </c>
      <c r="G40" s="32">
        <v>0</v>
      </c>
      <c r="H40" s="32">
        <v>4502</v>
      </c>
      <c r="I40" s="32">
        <v>8502.4</v>
      </c>
    </row>
    <row r="41" spans="1:9" ht="15">
      <c r="A41" s="11" t="s">
        <v>75</v>
      </c>
      <c r="B41" s="11" t="s">
        <v>95</v>
      </c>
      <c r="C41" s="12" t="s">
        <v>98</v>
      </c>
      <c r="D41" s="13" t="s">
        <v>97</v>
      </c>
      <c r="E41" s="33" t="s">
        <v>183</v>
      </c>
      <c r="F41" s="34">
        <v>9000</v>
      </c>
      <c r="G41" s="34">
        <v>0</v>
      </c>
      <c r="H41" s="34">
        <v>4502</v>
      </c>
      <c r="I41" s="34">
        <v>8502.4</v>
      </c>
    </row>
    <row r="42" spans="1:9" ht="15">
      <c r="A42" s="11" t="s">
        <v>75</v>
      </c>
      <c r="B42" s="11" t="s">
        <v>95</v>
      </c>
      <c r="C42" s="12" t="s">
        <v>105</v>
      </c>
      <c r="D42" s="13" t="s">
        <v>104</v>
      </c>
      <c r="E42" s="33" t="s">
        <v>184</v>
      </c>
      <c r="F42" s="34">
        <v>27225</v>
      </c>
      <c r="G42" s="34">
        <v>0</v>
      </c>
      <c r="H42" s="34">
        <v>27224.8</v>
      </c>
      <c r="I42" s="34">
        <v>6662.7</v>
      </c>
    </row>
    <row r="43" spans="1:9" ht="15">
      <c r="A43" s="6" t="s">
        <v>75</v>
      </c>
      <c r="B43" s="6" t="s">
        <v>107</v>
      </c>
      <c r="C43" s="7" t="s">
        <v>27</v>
      </c>
      <c r="D43" s="8" t="s">
        <v>106</v>
      </c>
      <c r="E43" s="31" t="s">
        <v>185</v>
      </c>
      <c r="F43" s="32">
        <v>7200</v>
      </c>
      <c r="G43" s="32">
        <v>0</v>
      </c>
      <c r="H43" s="32">
        <v>4473.9</v>
      </c>
      <c r="I43" s="32">
        <v>2519.6</v>
      </c>
    </row>
    <row r="44" spans="1:9" ht="15">
      <c r="A44" s="6" t="s">
        <v>75</v>
      </c>
      <c r="B44" s="6" t="s">
        <v>109</v>
      </c>
      <c r="C44" s="7" t="s">
        <v>27</v>
      </c>
      <c r="D44" s="8" t="s">
        <v>108</v>
      </c>
      <c r="E44" s="31" t="s">
        <v>87</v>
      </c>
      <c r="F44" s="32">
        <v>7200</v>
      </c>
      <c r="G44" s="32">
        <v>0</v>
      </c>
      <c r="H44" s="32">
        <v>4473.9</v>
      </c>
      <c r="I44" s="32">
        <v>2519.6</v>
      </c>
    </row>
    <row r="45" spans="1:9" ht="15">
      <c r="A45" s="11" t="s">
        <v>75</v>
      </c>
      <c r="B45" s="11" t="s">
        <v>109</v>
      </c>
      <c r="C45" s="12" t="s">
        <v>91</v>
      </c>
      <c r="D45" s="13" t="s">
        <v>110</v>
      </c>
      <c r="E45" s="33" t="s">
        <v>186</v>
      </c>
      <c r="F45" s="34">
        <v>7200</v>
      </c>
      <c r="G45" s="34">
        <v>0</v>
      </c>
      <c r="H45" s="34">
        <v>4473.9</v>
      </c>
      <c r="I45" s="34">
        <v>2519.6</v>
      </c>
    </row>
    <row r="46" spans="1:9" ht="15">
      <c r="A46" s="6" t="s">
        <v>116</v>
      </c>
      <c r="B46" s="6" t="s">
        <v>26</v>
      </c>
      <c r="C46" s="7" t="s">
        <v>27</v>
      </c>
      <c r="D46" s="8" t="s">
        <v>115</v>
      </c>
      <c r="E46" s="31" t="s">
        <v>187</v>
      </c>
      <c r="F46" s="32">
        <v>0</v>
      </c>
      <c r="G46" s="32">
        <v>0</v>
      </c>
      <c r="H46" s="32">
        <v>0</v>
      </c>
      <c r="I46" s="32">
        <v>163.9</v>
      </c>
    </row>
    <row r="47" spans="1:9" ht="15">
      <c r="A47" s="6" t="s">
        <v>116</v>
      </c>
      <c r="B47" s="6" t="s">
        <v>93</v>
      </c>
      <c r="C47" s="7" t="s">
        <v>27</v>
      </c>
      <c r="D47" s="8" t="s">
        <v>117</v>
      </c>
      <c r="E47" s="31" t="s">
        <v>188</v>
      </c>
      <c r="F47" s="32">
        <v>0</v>
      </c>
      <c r="G47" s="32">
        <v>0</v>
      </c>
      <c r="H47" s="32">
        <v>0</v>
      </c>
      <c r="I47" s="32">
        <v>163.9</v>
      </c>
    </row>
    <row r="48" spans="1:9" ht="15">
      <c r="A48" s="6" t="s">
        <v>116</v>
      </c>
      <c r="B48" s="6" t="s">
        <v>122</v>
      </c>
      <c r="C48" s="7" t="s">
        <v>27</v>
      </c>
      <c r="D48" s="8" t="s">
        <v>88</v>
      </c>
      <c r="E48" s="31" t="s">
        <v>89</v>
      </c>
      <c r="F48" s="32">
        <v>0</v>
      </c>
      <c r="G48" s="32">
        <v>0</v>
      </c>
      <c r="H48" s="32">
        <v>0</v>
      </c>
      <c r="I48" s="32">
        <v>163.9</v>
      </c>
    </row>
    <row r="49" spans="1:9" ht="15">
      <c r="A49" s="6" t="s">
        <v>116</v>
      </c>
      <c r="B49" s="6" t="s">
        <v>122</v>
      </c>
      <c r="C49" s="7" t="s">
        <v>124</v>
      </c>
      <c r="D49" s="8" t="s">
        <v>123</v>
      </c>
      <c r="E49" s="31" t="s">
        <v>189</v>
      </c>
      <c r="F49" s="32">
        <v>0</v>
      </c>
      <c r="G49" s="32">
        <v>0</v>
      </c>
      <c r="H49" s="32">
        <v>0</v>
      </c>
      <c r="I49" s="32">
        <v>163.9</v>
      </c>
    </row>
    <row r="50" spans="1:9" ht="15">
      <c r="A50" s="11" t="s">
        <v>116</v>
      </c>
      <c r="B50" s="11" t="s">
        <v>122</v>
      </c>
      <c r="C50" s="12" t="s">
        <v>114</v>
      </c>
      <c r="D50" s="13" t="s">
        <v>135</v>
      </c>
      <c r="E50" s="33" t="s">
        <v>190</v>
      </c>
      <c r="F50" s="34">
        <v>0</v>
      </c>
      <c r="G50" s="34">
        <v>0</v>
      </c>
      <c r="H50" s="34">
        <v>0</v>
      </c>
      <c r="I50" s="34">
        <v>163.9</v>
      </c>
    </row>
    <row r="51" spans="1:9" ht="15">
      <c r="A51" s="6" t="s">
        <v>39</v>
      </c>
      <c r="B51" s="6" t="s">
        <v>39</v>
      </c>
      <c r="C51" s="7" t="s">
        <v>39</v>
      </c>
      <c r="D51" s="8" t="s">
        <v>40</v>
      </c>
      <c r="E51" s="31" t="s">
        <v>191</v>
      </c>
      <c r="F51" s="32">
        <v>149449</v>
      </c>
      <c r="G51" s="32">
        <v>108446.8</v>
      </c>
      <c r="H51" s="32">
        <v>108446.8</v>
      </c>
      <c r="I51" s="32">
        <v>45974.6</v>
      </c>
    </row>
    <row r="52" spans="1:9" ht="15">
      <c r="A52" s="6" t="s">
        <v>39</v>
      </c>
      <c r="B52" s="6" t="s">
        <v>39</v>
      </c>
      <c r="C52" s="7" t="s">
        <v>39</v>
      </c>
      <c r="D52" s="8" t="s">
        <v>42</v>
      </c>
      <c r="E52" s="31" t="s">
        <v>192</v>
      </c>
      <c r="F52" s="32">
        <v>3871579</v>
      </c>
      <c r="G52" s="32">
        <v>3369983</v>
      </c>
      <c r="H52" s="32">
        <v>3369983</v>
      </c>
      <c r="I52" s="32">
        <v>1998283.6</v>
      </c>
    </row>
    <row r="55" spans="4:9" ht="21" customHeight="1">
      <c r="D55" s="16" t="s">
        <v>44</v>
      </c>
      <c r="E55" s="101" t="s">
        <v>45</v>
      </c>
      <c r="F55" s="101"/>
      <c r="G55" s="101"/>
      <c r="H55" s="17" t="s">
        <v>46</v>
      </c>
      <c r="I55" s="17"/>
    </row>
    <row r="56" ht="14.25" customHeight="1">
      <c r="D56" s="18" t="s">
        <v>47</v>
      </c>
    </row>
    <row r="57" ht="15" customHeight="1">
      <c r="D57" s="1"/>
    </row>
  </sheetData>
  <sheetProtection/>
  <mergeCells count="19">
    <mergeCell ref="B10:D10"/>
    <mergeCell ref="E10:I10"/>
    <mergeCell ref="B11:D11"/>
    <mergeCell ref="E11:I11"/>
    <mergeCell ref="A14:C14"/>
    <mergeCell ref="E55:G55"/>
    <mergeCell ref="B7:D7"/>
    <mergeCell ref="E7:I7"/>
    <mergeCell ref="B8:D8"/>
    <mergeCell ref="E8:I8"/>
    <mergeCell ref="B9:D9"/>
    <mergeCell ref="E9:I9"/>
    <mergeCell ref="E1:I1"/>
    <mergeCell ref="A2:I2"/>
    <mergeCell ref="A3:I3"/>
    <mergeCell ref="B5:D5"/>
    <mergeCell ref="E5:I5"/>
    <mergeCell ref="B6:D6"/>
    <mergeCell ref="E6:I6"/>
  </mergeCells>
  <printOptions/>
  <pageMargins left="0.3937007874015748" right="0.15748031496062992" top="0.21" bottom="0.31496062992125984" header="0.15748031496062992" footer="0.15748031496062992"/>
  <pageSetup fitToHeight="0" fitToWidth="1" horizontalDpi="180" verticalDpi="18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zoomScalePageLayoutView="0" workbookViewId="0" topLeftCell="A1">
      <selection activeCell="F16" sqref="F16"/>
    </sheetView>
  </sheetViews>
  <sheetFormatPr defaultColWidth="9.140625" defaultRowHeight="15" customHeight="1"/>
  <cols>
    <col min="1" max="1" width="3.8515625" style="0" customWidth="1"/>
    <col min="2" max="2" width="6.28125" style="0" customWidth="1"/>
    <col min="3" max="3" width="4.7109375" style="0" customWidth="1"/>
    <col min="4" max="4" width="59.7109375" style="0" customWidth="1"/>
    <col min="5" max="5" width="8.00390625" style="0" customWidth="1"/>
    <col min="6" max="9" width="13.8515625" style="0" customWidth="1"/>
  </cols>
  <sheetData>
    <row r="1" spans="5:9" ht="33" customHeight="1">
      <c r="E1" s="92" t="s">
        <v>0</v>
      </c>
      <c r="F1" s="92"/>
      <c r="G1" s="92"/>
      <c r="H1" s="92"/>
      <c r="I1" s="92"/>
    </row>
    <row r="2" spans="1:9" ht="33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</row>
    <row r="3" spans="1:9" ht="1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</row>
    <row r="4" spans="1:6" ht="9.75" customHeight="1">
      <c r="A4" s="1"/>
      <c r="B4" s="1"/>
      <c r="C4" s="1"/>
      <c r="D4" s="1"/>
      <c r="E4" s="1"/>
      <c r="F4" s="1"/>
    </row>
    <row r="5" spans="1:9" ht="13.5" customHeight="1">
      <c r="A5" s="17"/>
      <c r="B5" s="95" t="s">
        <v>3</v>
      </c>
      <c r="C5" s="95"/>
      <c r="D5" s="95"/>
      <c r="E5" s="96" t="s">
        <v>4</v>
      </c>
      <c r="F5" s="96"/>
      <c r="G5" s="96"/>
      <c r="H5" s="96"/>
      <c r="I5" s="96"/>
    </row>
    <row r="6" spans="1:9" ht="13.5" customHeight="1">
      <c r="A6" s="17" t="s">
        <v>5</v>
      </c>
      <c r="B6" s="95" t="s">
        <v>6</v>
      </c>
      <c r="C6" s="95"/>
      <c r="D6" s="95"/>
      <c r="E6" s="97"/>
      <c r="F6" s="97"/>
      <c r="G6" s="97"/>
      <c r="H6" s="97"/>
      <c r="I6" s="97"/>
    </row>
    <row r="7" spans="1:9" ht="13.5" customHeight="1">
      <c r="A7" s="17"/>
      <c r="B7" s="95" t="s">
        <v>7</v>
      </c>
      <c r="C7" s="95"/>
      <c r="D7" s="95"/>
      <c r="E7" s="97" t="s">
        <v>8</v>
      </c>
      <c r="F7" s="97"/>
      <c r="G7" s="97"/>
      <c r="H7" s="97"/>
      <c r="I7" s="97"/>
    </row>
    <row r="8" spans="1:9" ht="13.5" customHeight="1">
      <c r="A8" s="17"/>
      <c r="B8" s="95" t="s">
        <v>9</v>
      </c>
      <c r="C8" s="95"/>
      <c r="D8" s="95"/>
      <c r="E8" s="97"/>
      <c r="F8" s="97"/>
      <c r="G8" s="97"/>
      <c r="H8" s="97"/>
      <c r="I8" s="97"/>
    </row>
    <row r="9" spans="1:9" ht="13.5" customHeight="1">
      <c r="A9" s="17"/>
      <c r="B9" s="95" t="s">
        <v>10</v>
      </c>
      <c r="C9" s="95"/>
      <c r="D9" s="95"/>
      <c r="E9" s="97"/>
      <c r="F9" s="97"/>
      <c r="G9" s="97"/>
      <c r="H9" s="97"/>
      <c r="I9" s="97"/>
    </row>
    <row r="10" spans="1:9" ht="13.5" customHeight="1">
      <c r="A10" s="17"/>
      <c r="B10" s="95" t="s">
        <v>11</v>
      </c>
      <c r="C10" s="95"/>
      <c r="D10" s="95"/>
      <c r="E10" s="97"/>
      <c r="F10" s="97"/>
      <c r="G10" s="97"/>
      <c r="H10" s="97"/>
      <c r="I10" s="97"/>
    </row>
    <row r="11" spans="1:9" ht="13.5" customHeight="1">
      <c r="A11" s="17"/>
      <c r="B11" s="95" t="s">
        <v>12</v>
      </c>
      <c r="C11" s="95"/>
      <c r="D11" s="95"/>
      <c r="E11" s="97" t="s">
        <v>13</v>
      </c>
      <c r="F11" s="97"/>
      <c r="G11" s="97"/>
      <c r="H11" s="97"/>
      <c r="I11" s="97"/>
    </row>
    <row r="12" ht="8.25" customHeight="1"/>
    <row r="13" spans="1:9" ht="57" customHeight="1">
      <c r="A13" s="2" t="s">
        <v>14</v>
      </c>
      <c r="B13" s="3" t="s">
        <v>15</v>
      </c>
      <c r="C13" s="2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9" ht="15" customHeight="1">
      <c r="A14" s="98" t="s">
        <v>23</v>
      </c>
      <c r="B14" s="99"/>
      <c r="C14" s="100"/>
      <c r="D14" s="5" t="s">
        <v>24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9" ht="15">
      <c r="A15" s="6" t="s">
        <v>25</v>
      </c>
      <c r="B15" s="6" t="s">
        <v>26</v>
      </c>
      <c r="C15" s="7" t="s">
        <v>27</v>
      </c>
      <c r="D15" s="8" t="s">
        <v>28</v>
      </c>
      <c r="E15" s="9" t="s">
        <v>29</v>
      </c>
      <c r="F15" s="10">
        <v>657217</v>
      </c>
      <c r="G15" s="10">
        <v>0</v>
      </c>
      <c r="H15" s="10">
        <v>0</v>
      </c>
      <c r="I15" s="10">
        <v>0</v>
      </c>
    </row>
    <row r="16" spans="1:9" ht="15">
      <c r="A16" s="6" t="s">
        <v>25</v>
      </c>
      <c r="B16" s="6" t="s">
        <v>30</v>
      </c>
      <c r="C16" s="7" t="s">
        <v>27</v>
      </c>
      <c r="D16" s="8" t="s">
        <v>31</v>
      </c>
      <c r="E16" s="9" t="s">
        <v>32</v>
      </c>
      <c r="F16" s="10">
        <v>657217</v>
      </c>
      <c r="G16" s="10">
        <v>0</v>
      </c>
      <c r="H16" s="10">
        <v>0</v>
      </c>
      <c r="I16" s="10">
        <v>0</v>
      </c>
    </row>
    <row r="17" spans="1:9" ht="15">
      <c r="A17" s="6" t="s">
        <v>25</v>
      </c>
      <c r="B17" s="6" t="s">
        <v>33</v>
      </c>
      <c r="C17" s="7" t="s">
        <v>27</v>
      </c>
      <c r="D17" s="8" t="s">
        <v>34</v>
      </c>
      <c r="E17" s="9" t="s">
        <v>35</v>
      </c>
      <c r="F17" s="10">
        <v>657217</v>
      </c>
      <c r="G17" s="10">
        <v>0</v>
      </c>
      <c r="H17" s="10">
        <v>0</v>
      </c>
      <c r="I17" s="10">
        <v>0</v>
      </c>
    </row>
    <row r="18" spans="1:9" ht="15">
      <c r="A18" s="11" t="s">
        <v>25</v>
      </c>
      <c r="B18" s="11" t="s">
        <v>33</v>
      </c>
      <c r="C18" s="12" t="s">
        <v>36</v>
      </c>
      <c r="D18" s="13" t="s">
        <v>37</v>
      </c>
      <c r="E18" s="14" t="s">
        <v>38</v>
      </c>
      <c r="F18" s="15">
        <v>657217</v>
      </c>
      <c r="G18" s="15">
        <v>0</v>
      </c>
      <c r="H18" s="15">
        <v>0</v>
      </c>
      <c r="I18" s="15">
        <v>0</v>
      </c>
    </row>
    <row r="19" spans="1:9" ht="15">
      <c r="A19" s="6" t="s">
        <v>39</v>
      </c>
      <c r="B19" s="6" t="s">
        <v>39</v>
      </c>
      <c r="C19" s="7" t="s">
        <v>39</v>
      </c>
      <c r="D19" s="8" t="s">
        <v>40</v>
      </c>
      <c r="E19" s="9" t="s">
        <v>41</v>
      </c>
      <c r="F19" s="10">
        <v>657217</v>
      </c>
      <c r="G19" s="10">
        <v>0</v>
      </c>
      <c r="H19" s="10">
        <v>0</v>
      </c>
      <c r="I19" s="10">
        <v>0</v>
      </c>
    </row>
    <row r="20" spans="1:9" ht="15">
      <c r="A20" s="6" t="s">
        <v>39</v>
      </c>
      <c r="B20" s="6" t="s">
        <v>39</v>
      </c>
      <c r="C20" s="7" t="s">
        <v>39</v>
      </c>
      <c r="D20" s="8" t="s">
        <v>42</v>
      </c>
      <c r="E20" s="9" t="s">
        <v>43</v>
      </c>
      <c r="F20" s="10">
        <v>657217</v>
      </c>
      <c r="G20" s="10">
        <v>0</v>
      </c>
      <c r="H20" s="10">
        <v>0</v>
      </c>
      <c r="I20" s="10">
        <v>0</v>
      </c>
    </row>
    <row r="23" spans="4:9" ht="21" customHeight="1">
      <c r="D23" s="16" t="s">
        <v>44</v>
      </c>
      <c r="E23" s="101" t="s">
        <v>45</v>
      </c>
      <c r="F23" s="101"/>
      <c r="G23" s="101"/>
      <c r="H23" s="17" t="s">
        <v>46</v>
      </c>
      <c r="I23" s="17"/>
    </row>
    <row r="24" ht="14.25" customHeight="1">
      <c r="D24" s="18" t="s">
        <v>47</v>
      </c>
    </row>
    <row r="25" ht="15" customHeight="1">
      <c r="D25" s="1"/>
    </row>
  </sheetData>
  <sheetProtection/>
  <mergeCells count="19">
    <mergeCell ref="E1:I1"/>
    <mergeCell ref="A2:I2"/>
    <mergeCell ref="A3:I3"/>
    <mergeCell ref="B8:D8"/>
    <mergeCell ref="B9:D9"/>
    <mergeCell ref="B10:D10"/>
    <mergeCell ref="E6:I6"/>
    <mergeCell ref="E7:I7"/>
    <mergeCell ref="E8:I8"/>
    <mergeCell ref="E9:I9"/>
    <mergeCell ref="E23:G23"/>
    <mergeCell ref="A14:C14"/>
    <mergeCell ref="E11:I11"/>
    <mergeCell ref="B11:D11"/>
    <mergeCell ref="E5:I5"/>
    <mergeCell ref="B5:D5"/>
    <mergeCell ref="B6:D6"/>
    <mergeCell ref="B7:D7"/>
    <mergeCell ref="E10:I10"/>
  </mergeCells>
  <printOptions/>
  <pageMargins left="0.3937007874015748" right="0.15748031496062992" top="0.21" bottom="0.31496062992125984" header="0.15748031496062992" footer="0.15748031496062992"/>
  <pageSetup fitToHeight="0" fitToWidth="1" horizontalDpi="180" verticalDpi="18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40">
      <selection activeCell="A4" sqref="A4:F4"/>
    </sheetView>
  </sheetViews>
  <sheetFormatPr defaultColWidth="9.140625" defaultRowHeight="15"/>
  <cols>
    <col min="1" max="1" width="32.8515625" style="0" customWidth="1"/>
    <col min="2" max="2" width="4.7109375" style="0" customWidth="1"/>
    <col min="3" max="4" width="6.8515625" style="0" customWidth="1"/>
    <col min="5" max="6" width="21.28125" style="0" customWidth="1"/>
  </cols>
  <sheetData>
    <row r="1" spans="3:6" ht="54.75" customHeight="1">
      <c r="C1" s="81" t="s">
        <v>48</v>
      </c>
      <c r="D1" s="81"/>
      <c r="E1" s="81"/>
      <c r="F1" s="81"/>
    </row>
    <row r="2" spans="1:6" ht="36.75" customHeight="1">
      <c r="A2" s="82" t="s">
        <v>49</v>
      </c>
      <c r="B2" s="82"/>
      <c r="C2" s="82"/>
      <c r="D2" s="82"/>
      <c r="E2" s="82"/>
      <c r="F2" s="82"/>
    </row>
    <row r="4" spans="1:6" ht="15">
      <c r="A4" s="76" t="s">
        <v>50</v>
      </c>
      <c r="B4" s="76"/>
      <c r="C4" s="76"/>
      <c r="D4" s="76"/>
      <c r="E4" s="76"/>
      <c r="F4" s="76"/>
    </row>
    <row r="6" spans="1:6" ht="15">
      <c r="A6" s="103" t="s">
        <v>51</v>
      </c>
      <c r="B6" s="103"/>
      <c r="C6" s="103"/>
      <c r="D6" s="103"/>
      <c r="E6" s="103"/>
      <c r="F6" s="103"/>
    </row>
    <row r="7" spans="1:6" ht="15">
      <c r="A7" s="103" t="s">
        <v>52</v>
      </c>
      <c r="B7" s="103"/>
      <c r="C7" s="103"/>
      <c r="D7" s="103"/>
      <c r="E7" s="103"/>
      <c r="F7" s="103"/>
    </row>
    <row r="8" spans="1:6" ht="15">
      <c r="A8" s="103" t="s">
        <v>53</v>
      </c>
      <c r="B8" s="103"/>
      <c r="C8" s="103"/>
      <c r="D8" s="103"/>
      <c r="E8" s="103"/>
      <c r="F8" s="103"/>
    </row>
    <row r="9" spans="1:6" ht="15">
      <c r="A9" s="103" t="s">
        <v>54</v>
      </c>
      <c r="B9" s="103"/>
      <c r="C9" s="103"/>
      <c r="D9" s="103"/>
      <c r="E9" s="103"/>
      <c r="F9" s="103"/>
    </row>
    <row r="10" spans="1:6" ht="15">
      <c r="A10" s="103" t="s">
        <v>55</v>
      </c>
      <c r="B10" s="103"/>
      <c r="C10" s="103"/>
      <c r="D10" s="103"/>
      <c r="E10" s="103"/>
      <c r="F10" s="103"/>
    </row>
    <row r="11" spans="1:6" ht="15.75" customHeight="1">
      <c r="A11" s="104" t="s">
        <v>56</v>
      </c>
      <c r="B11" s="105"/>
      <c r="C11" s="105"/>
      <c r="D11" s="105"/>
      <c r="E11" s="106"/>
      <c r="F11" s="20" t="s">
        <v>57</v>
      </c>
    </row>
    <row r="12" spans="1:6" ht="15.75" customHeight="1">
      <c r="A12" s="107" t="s">
        <v>58</v>
      </c>
      <c r="B12" s="108"/>
      <c r="C12" s="108"/>
      <c r="D12" s="108"/>
      <c r="E12" s="109"/>
      <c r="F12" s="21">
        <v>350521368.43</v>
      </c>
    </row>
    <row r="13" spans="1:6" ht="15.75" customHeight="1">
      <c r="A13" s="110" t="s">
        <v>59</v>
      </c>
      <c r="B13" s="111"/>
      <c r="C13" s="111"/>
      <c r="D13" s="111"/>
      <c r="E13" s="112"/>
      <c r="F13" s="21">
        <v>3304893169.86</v>
      </c>
    </row>
    <row r="14" spans="1:6" ht="15.75" customHeight="1">
      <c r="A14" s="113" t="s">
        <v>60</v>
      </c>
      <c r="B14" s="114"/>
      <c r="C14" s="114"/>
      <c r="D14" s="114"/>
      <c r="E14" s="115"/>
      <c r="F14" s="21"/>
    </row>
    <row r="15" spans="1:6" ht="15.75" customHeight="1">
      <c r="A15" s="113" t="s">
        <v>61</v>
      </c>
      <c r="B15" s="114"/>
      <c r="C15" s="114"/>
      <c r="D15" s="114"/>
      <c r="E15" s="115"/>
      <c r="F15" s="22">
        <v>0</v>
      </c>
    </row>
    <row r="16" spans="1:6" ht="33.75" customHeight="1">
      <c r="A16" s="113" t="s">
        <v>62</v>
      </c>
      <c r="B16" s="114"/>
      <c r="C16" s="114"/>
      <c r="D16" s="114"/>
      <c r="E16" s="115"/>
      <c r="F16" s="22">
        <v>0</v>
      </c>
    </row>
    <row r="17" spans="1:6" ht="33" customHeight="1">
      <c r="A17" s="113" t="s">
        <v>63</v>
      </c>
      <c r="B17" s="114"/>
      <c r="C17" s="114"/>
      <c r="D17" s="114"/>
      <c r="E17" s="115"/>
      <c r="F17" s="22">
        <v>0</v>
      </c>
    </row>
    <row r="18" spans="1:6" ht="31.5" customHeight="1">
      <c r="A18" s="113" t="s">
        <v>64</v>
      </c>
      <c r="B18" s="114"/>
      <c r="C18" s="114"/>
      <c r="D18" s="114"/>
      <c r="E18" s="115"/>
      <c r="F18" s="22">
        <v>0</v>
      </c>
    </row>
    <row r="19" spans="1:6" ht="31.5" customHeight="1">
      <c r="A19" s="113" t="s">
        <v>65</v>
      </c>
      <c r="B19" s="114"/>
      <c r="C19" s="114"/>
      <c r="D19" s="114"/>
      <c r="E19" s="115"/>
      <c r="F19" s="22">
        <v>0</v>
      </c>
    </row>
    <row r="20" spans="1:6" ht="15.75" customHeight="1">
      <c r="A20" s="110" t="s">
        <v>66</v>
      </c>
      <c r="B20" s="111"/>
      <c r="C20" s="111"/>
      <c r="D20" s="111"/>
      <c r="E20" s="112"/>
      <c r="F20" s="21">
        <v>1200696492.15</v>
      </c>
    </row>
    <row r="21" spans="1:6" ht="15.75" customHeight="1">
      <c r="A21" s="110" t="s">
        <v>67</v>
      </c>
      <c r="B21" s="111"/>
      <c r="C21" s="111"/>
      <c r="D21" s="111"/>
      <c r="E21" s="112"/>
      <c r="F21" s="21">
        <v>2454718046.14</v>
      </c>
    </row>
    <row r="22" spans="1:6" ht="15">
      <c r="A22" s="116" t="s">
        <v>68</v>
      </c>
      <c r="B22" s="116"/>
      <c r="C22" s="116"/>
      <c r="D22" s="116"/>
      <c r="E22" s="116"/>
      <c r="F22" s="116"/>
    </row>
    <row r="23" spans="1:6" ht="63" customHeight="1">
      <c r="A23" s="23" t="s">
        <v>17</v>
      </c>
      <c r="B23" s="24" t="s">
        <v>69</v>
      </c>
      <c r="C23" s="24" t="s">
        <v>70</v>
      </c>
      <c r="D23" s="24" t="s">
        <v>71</v>
      </c>
      <c r="E23" s="25" t="s">
        <v>72</v>
      </c>
      <c r="F23" s="25" t="s">
        <v>73</v>
      </c>
    </row>
    <row r="24" spans="1:6" s="28" customFormat="1" ht="25.5">
      <c r="A24" s="26" t="s">
        <v>74</v>
      </c>
      <c r="B24" s="27" t="s">
        <v>75</v>
      </c>
      <c r="C24" s="27" t="s">
        <v>26</v>
      </c>
      <c r="D24" s="27" t="s">
        <v>27</v>
      </c>
      <c r="E24" s="21">
        <v>1039066065.13</v>
      </c>
      <c r="F24" s="21">
        <v>1308483629.34</v>
      </c>
    </row>
    <row r="25" spans="1:6" s="28" customFormat="1" ht="15">
      <c r="A25" s="26" t="s">
        <v>76</v>
      </c>
      <c r="B25" s="27" t="s">
        <v>75</v>
      </c>
      <c r="C25" s="27" t="s">
        <v>77</v>
      </c>
      <c r="D25" s="27" t="s">
        <v>27</v>
      </c>
      <c r="E25" s="21">
        <v>632945027</v>
      </c>
      <c r="F25" s="21">
        <v>400956992.03</v>
      </c>
    </row>
    <row r="26" spans="1:6" ht="15">
      <c r="A26" s="29" t="s">
        <v>78</v>
      </c>
      <c r="B26" s="30" t="s">
        <v>75</v>
      </c>
      <c r="C26" s="30" t="s">
        <v>79</v>
      </c>
      <c r="D26" s="30" t="s">
        <v>27</v>
      </c>
      <c r="E26" s="22">
        <v>497179939</v>
      </c>
      <c r="F26" s="22">
        <v>315732038.03</v>
      </c>
    </row>
    <row r="27" spans="1:6" ht="15">
      <c r="A27" s="29" t="s">
        <v>80</v>
      </c>
      <c r="B27" s="30" t="s">
        <v>75</v>
      </c>
      <c r="C27" s="30" t="s">
        <v>81</v>
      </c>
      <c r="D27" s="30" t="s">
        <v>27</v>
      </c>
      <c r="E27" s="22">
        <v>135765088</v>
      </c>
      <c r="F27" s="22">
        <v>85224954</v>
      </c>
    </row>
    <row r="28" spans="1:6" s="28" customFormat="1" ht="15">
      <c r="A28" s="26" t="s">
        <v>82</v>
      </c>
      <c r="B28" s="27" t="s">
        <v>75</v>
      </c>
      <c r="C28" s="27" t="s">
        <v>30</v>
      </c>
      <c r="D28" s="27" t="s">
        <v>27</v>
      </c>
      <c r="E28" s="21">
        <v>8468331.26</v>
      </c>
      <c r="F28" s="21">
        <v>10749168.59</v>
      </c>
    </row>
    <row r="29" spans="1:6" ht="15">
      <c r="A29" s="29" t="s">
        <v>83</v>
      </c>
      <c r="B29" s="30" t="s">
        <v>75</v>
      </c>
      <c r="C29" s="30" t="s">
        <v>33</v>
      </c>
      <c r="D29" s="30" t="s">
        <v>27</v>
      </c>
      <c r="E29" s="22">
        <v>0</v>
      </c>
      <c r="F29" s="22">
        <v>10693292.5</v>
      </c>
    </row>
    <row r="30" spans="1:6" ht="51">
      <c r="A30" s="29" t="s">
        <v>84</v>
      </c>
      <c r="B30" s="30" t="s">
        <v>75</v>
      </c>
      <c r="C30" s="30" t="s">
        <v>85</v>
      </c>
      <c r="D30" s="30" t="s">
        <v>27</v>
      </c>
      <c r="E30" s="22">
        <v>8468331.26</v>
      </c>
      <c r="F30" s="22">
        <v>55876.09</v>
      </c>
    </row>
    <row r="31" spans="1:6" s="28" customFormat="1" ht="15">
      <c r="A31" s="26" t="s">
        <v>86</v>
      </c>
      <c r="B31" s="27" t="s">
        <v>75</v>
      </c>
      <c r="C31" s="27" t="s">
        <v>87</v>
      </c>
      <c r="D31" s="27" t="s">
        <v>27</v>
      </c>
      <c r="E31" s="21">
        <v>12405000</v>
      </c>
      <c r="F31" s="21">
        <v>12405000</v>
      </c>
    </row>
    <row r="32" spans="1:6" s="28" customFormat="1" ht="15">
      <c r="A32" s="26" t="s">
        <v>88</v>
      </c>
      <c r="B32" s="27" t="s">
        <v>75</v>
      </c>
      <c r="C32" s="27" t="s">
        <v>89</v>
      </c>
      <c r="D32" s="27" t="s">
        <v>27</v>
      </c>
      <c r="E32" s="21">
        <v>12405000</v>
      </c>
      <c r="F32" s="21">
        <v>12405000</v>
      </c>
    </row>
    <row r="33" spans="1:6" ht="15">
      <c r="A33" s="29" t="s">
        <v>90</v>
      </c>
      <c r="B33" s="30" t="s">
        <v>75</v>
      </c>
      <c r="C33" s="30" t="s">
        <v>89</v>
      </c>
      <c r="D33" s="30" t="s">
        <v>91</v>
      </c>
      <c r="E33" s="22">
        <v>12405000</v>
      </c>
      <c r="F33" s="22">
        <v>12405000</v>
      </c>
    </row>
    <row r="34" spans="1:6" s="28" customFormat="1" ht="25.5">
      <c r="A34" s="26" t="s">
        <v>92</v>
      </c>
      <c r="B34" s="27" t="s">
        <v>75</v>
      </c>
      <c r="C34" s="27" t="s">
        <v>93</v>
      </c>
      <c r="D34" s="27" t="s">
        <v>27</v>
      </c>
      <c r="E34" s="21">
        <v>258445099.8</v>
      </c>
      <c r="F34" s="21">
        <v>455786101.72</v>
      </c>
    </row>
    <row r="35" spans="1:6" s="28" customFormat="1" ht="25.5">
      <c r="A35" s="26" t="s">
        <v>94</v>
      </c>
      <c r="B35" s="27" t="s">
        <v>75</v>
      </c>
      <c r="C35" s="27" t="s">
        <v>95</v>
      </c>
      <c r="D35" s="27" t="s">
        <v>27</v>
      </c>
      <c r="E35" s="21">
        <v>258445099.8</v>
      </c>
      <c r="F35" s="21">
        <v>455786101.72</v>
      </c>
    </row>
    <row r="36" spans="1:6" s="28" customFormat="1" ht="15">
      <c r="A36" s="26" t="s">
        <v>96</v>
      </c>
      <c r="B36" s="27" t="s">
        <v>75</v>
      </c>
      <c r="C36" s="27" t="s">
        <v>95</v>
      </c>
      <c r="D36" s="27" t="s">
        <v>91</v>
      </c>
      <c r="E36" s="21">
        <v>25477373.3</v>
      </c>
      <c r="F36" s="21">
        <v>186128001.72</v>
      </c>
    </row>
    <row r="37" spans="1:6" ht="25.5">
      <c r="A37" s="29" t="s">
        <v>97</v>
      </c>
      <c r="B37" s="30" t="s">
        <v>75</v>
      </c>
      <c r="C37" s="30" t="s">
        <v>95</v>
      </c>
      <c r="D37" s="30" t="s">
        <v>98</v>
      </c>
      <c r="E37" s="22">
        <v>5213596</v>
      </c>
      <c r="F37" s="22">
        <v>166761824.42</v>
      </c>
    </row>
    <row r="38" spans="1:6" ht="15">
      <c r="A38" s="29" t="s">
        <v>99</v>
      </c>
      <c r="B38" s="30" t="s">
        <v>75</v>
      </c>
      <c r="C38" s="30" t="s">
        <v>95</v>
      </c>
      <c r="D38" s="30" t="s">
        <v>100</v>
      </c>
      <c r="E38" s="22">
        <v>1650000</v>
      </c>
      <c r="F38" s="22">
        <v>1650000</v>
      </c>
    </row>
    <row r="39" spans="1:6" ht="25.5">
      <c r="A39" s="29" t="s">
        <v>101</v>
      </c>
      <c r="B39" s="30" t="s">
        <v>75</v>
      </c>
      <c r="C39" s="30" t="s">
        <v>95</v>
      </c>
      <c r="D39" s="30" t="s">
        <v>102</v>
      </c>
      <c r="E39" s="22">
        <v>18613777.3</v>
      </c>
      <c r="F39" s="22">
        <v>17716177.3</v>
      </c>
    </row>
    <row r="40" spans="1:6" ht="25.5">
      <c r="A40" s="29" t="s">
        <v>103</v>
      </c>
      <c r="B40" s="30" t="s">
        <v>75</v>
      </c>
      <c r="C40" s="30" t="s">
        <v>95</v>
      </c>
      <c r="D40" s="30" t="s">
        <v>36</v>
      </c>
      <c r="E40" s="22">
        <v>195644926.5</v>
      </c>
      <c r="F40" s="22">
        <v>230170500</v>
      </c>
    </row>
    <row r="41" spans="1:6" ht="15">
      <c r="A41" s="29" t="s">
        <v>104</v>
      </c>
      <c r="B41" s="30" t="s">
        <v>75</v>
      </c>
      <c r="C41" s="30" t="s">
        <v>95</v>
      </c>
      <c r="D41" s="30" t="s">
        <v>105</v>
      </c>
      <c r="E41" s="22">
        <v>37322800</v>
      </c>
      <c r="F41" s="22">
        <v>39487600</v>
      </c>
    </row>
    <row r="42" spans="1:6" s="28" customFormat="1" ht="25.5">
      <c r="A42" s="26" t="s">
        <v>106</v>
      </c>
      <c r="B42" s="27" t="s">
        <v>75</v>
      </c>
      <c r="C42" s="27" t="s">
        <v>107</v>
      </c>
      <c r="D42" s="27" t="s">
        <v>27</v>
      </c>
      <c r="E42" s="21">
        <v>126802607.07</v>
      </c>
      <c r="F42" s="21">
        <v>428586367</v>
      </c>
    </row>
    <row r="43" spans="1:6" s="28" customFormat="1" ht="25.5">
      <c r="A43" s="26" t="s">
        <v>108</v>
      </c>
      <c r="B43" s="27" t="s">
        <v>75</v>
      </c>
      <c r="C43" s="27" t="s">
        <v>109</v>
      </c>
      <c r="D43" s="27" t="s">
        <v>27</v>
      </c>
      <c r="E43" s="21">
        <v>11680800</v>
      </c>
      <c r="F43" s="21">
        <v>16501297</v>
      </c>
    </row>
    <row r="44" spans="1:6" ht="25.5">
      <c r="A44" s="29" t="s">
        <v>110</v>
      </c>
      <c r="B44" s="30" t="s">
        <v>75</v>
      </c>
      <c r="C44" s="30" t="s">
        <v>109</v>
      </c>
      <c r="D44" s="30" t="s">
        <v>91</v>
      </c>
      <c r="E44" s="22">
        <v>24000</v>
      </c>
      <c r="F44" s="22">
        <v>4844497</v>
      </c>
    </row>
    <row r="45" spans="1:6" ht="25.5">
      <c r="A45" s="29" t="s">
        <v>111</v>
      </c>
      <c r="B45" s="30" t="s">
        <v>75</v>
      </c>
      <c r="C45" s="30" t="s">
        <v>109</v>
      </c>
      <c r="D45" s="30" t="s">
        <v>36</v>
      </c>
      <c r="E45" s="22">
        <v>11656800</v>
      </c>
      <c r="F45" s="22">
        <v>11656800</v>
      </c>
    </row>
    <row r="46" spans="1:6" s="28" customFormat="1" ht="25.5">
      <c r="A46" s="26" t="s">
        <v>112</v>
      </c>
      <c r="B46" s="27" t="s">
        <v>75</v>
      </c>
      <c r="C46" s="27" t="s">
        <v>113</v>
      </c>
      <c r="D46" s="27" t="s">
        <v>27</v>
      </c>
      <c r="E46" s="21">
        <v>115121807.07</v>
      </c>
      <c r="F46" s="21">
        <v>412085070</v>
      </c>
    </row>
    <row r="47" spans="1:6" ht="25.5">
      <c r="A47" s="29" t="s">
        <v>112</v>
      </c>
      <c r="B47" s="30" t="s">
        <v>75</v>
      </c>
      <c r="C47" s="30" t="s">
        <v>113</v>
      </c>
      <c r="D47" s="30" t="s">
        <v>114</v>
      </c>
      <c r="E47" s="22">
        <v>115121807.07</v>
      </c>
      <c r="F47" s="22">
        <v>412085070</v>
      </c>
    </row>
    <row r="48" spans="1:6" s="28" customFormat="1" ht="25.5">
      <c r="A48" s="26" t="s">
        <v>115</v>
      </c>
      <c r="B48" s="27" t="s">
        <v>116</v>
      </c>
      <c r="C48" s="27" t="s">
        <v>26</v>
      </c>
      <c r="D48" s="27" t="s">
        <v>27</v>
      </c>
      <c r="E48" s="21">
        <v>0</v>
      </c>
      <c r="F48" s="21">
        <v>14336922454.52</v>
      </c>
    </row>
    <row r="49" spans="1:6" s="28" customFormat="1" ht="15">
      <c r="A49" s="26" t="s">
        <v>117</v>
      </c>
      <c r="B49" s="27" t="s">
        <v>116</v>
      </c>
      <c r="C49" s="27" t="s">
        <v>93</v>
      </c>
      <c r="D49" s="27" t="s">
        <v>27</v>
      </c>
      <c r="E49" s="21">
        <v>0</v>
      </c>
      <c r="F49" s="21">
        <v>14336922454.52</v>
      </c>
    </row>
    <row r="50" spans="1:6" s="28" customFormat="1" ht="15">
      <c r="A50" s="26" t="s">
        <v>118</v>
      </c>
      <c r="B50" s="27" t="s">
        <v>116</v>
      </c>
      <c r="C50" s="27" t="s">
        <v>95</v>
      </c>
      <c r="D50" s="27" t="s">
        <v>27</v>
      </c>
      <c r="E50" s="21">
        <v>0</v>
      </c>
      <c r="F50" s="21">
        <v>13171840.29</v>
      </c>
    </row>
    <row r="51" spans="1:6" ht="15">
      <c r="A51" s="29" t="s">
        <v>119</v>
      </c>
      <c r="B51" s="30" t="s">
        <v>116</v>
      </c>
      <c r="C51" s="30" t="s">
        <v>95</v>
      </c>
      <c r="D51" s="30" t="s">
        <v>36</v>
      </c>
      <c r="E51" s="22">
        <v>0</v>
      </c>
      <c r="F51" s="22">
        <v>13171840.29</v>
      </c>
    </row>
    <row r="52" spans="1:6" ht="15">
      <c r="A52" s="29" t="s">
        <v>120</v>
      </c>
      <c r="B52" s="30" t="s">
        <v>116</v>
      </c>
      <c r="C52" s="30" t="s">
        <v>121</v>
      </c>
      <c r="D52" s="30" t="s">
        <v>27</v>
      </c>
      <c r="E52" s="22">
        <v>0</v>
      </c>
      <c r="F52" s="22">
        <v>2466447419</v>
      </c>
    </row>
    <row r="53" spans="1:6" s="28" customFormat="1" ht="15">
      <c r="A53" s="26" t="s">
        <v>88</v>
      </c>
      <c r="B53" s="27" t="s">
        <v>116</v>
      </c>
      <c r="C53" s="27" t="s">
        <v>122</v>
      </c>
      <c r="D53" s="27" t="s">
        <v>27</v>
      </c>
      <c r="E53" s="21">
        <v>0</v>
      </c>
      <c r="F53" s="21">
        <v>11855731155.11</v>
      </c>
    </row>
    <row r="54" spans="1:6" ht="15">
      <c r="A54" s="29" t="s">
        <v>90</v>
      </c>
      <c r="B54" s="30" t="s">
        <v>116</v>
      </c>
      <c r="C54" s="30" t="s">
        <v>122</v>
      </c>
      <c r="D54" s="30" t="s">
        <v>91</v>
      </c>
      <c r="E54" s="22">
        <v>0</v>
      </c>
      <c r="F54" s="22">
        <v>8726981366.35</v>
      </c>
    </row>
    <row r="55" spans="1:6" s="28" customFormat="1" ht="15">
      <c r="A55" s="26" t="s">
        <v>123</v>
      </c>
      <c r="B55" s="27" t="s">
        <v>116</v>
      </c>
      <c r="C55" s="27" t="s">
        <v>122</v>
      </c>
      <c r="D55" s="27" t="s">
        <v>124</v>
      </c>
      <c r="E55" s="21">
        <v>0</v>
      </c>
      <c r="F55" s="21">
        <v>3128749788.76</v>
      </c>
    </row>
    <row r="56" spans="1:6" ht="15">
      <c r="A56" s="29" t="s">
        <v>125</v>
      </c>
      <c r="B56" s="30" t="s">
        <v>116</v>
      </c>
      <c r="C56" s="30" t="s">
        <v>122</v>
      </c>
      <c r="D56" s="30" t="s">
        <v>126</v>
      </c>
      <c r="E56" s="22">
        <v>0</v>
      </c>
      <c r="F56" s="22">
        <v>171782081.17</v>
      </c>
    </row>
    <row r="57" spans="1:6" ht="51">
      <c r="A57" s="29" t="s">
        <v>127</v>
      </c>
      <c r="B57" s="30" t="s">
        <v>116</v>
      </c>
      <c r="C57" s="30" t="s">
        <v>122</v>
      </c>
      <c r="D57" s="30" t="s">
        <v>128</v>
      </c>
      <c r="E57" s="22">
        <v>0</v>
      </c>
      <c r="F57" s="22">
        <v>1978761853.06</v>
      </c>
    </row>
    <row r="58" spans="1:6" ht="25.5">
      <c r="A58" s="29" t="s">
        <v>129</v>
      </c>
      <c r="B58" s="30" t="s">
        <v>116</v>
      </c>
      <c r="C58" s="30" t="s">
        <v>122</v>
      </c>
      <c r="D58" s="30" t="s">
        <v>130</v>
      </c>
      <c r="E58" s="22">
        <v>0</v>
      </c>
      <c r="F58" s="22">
        <v>26385780.21</v>
      </c>
    </row>
    <row r="59" spans="1:6" ht="25.5">
      <c r="A59" s="29" t="s">
        <v>131</v>
      </c>
      <c r="B59" s="30" t="s">
        <v>116</v>
      </c>
      <c r="C59" s="30" t="s">
        <v>122</v>
      </c>
      <c r="D59" s="30" t="s">
        <v>132</v>
      </c>
      <c r="E59" s="22">
        <v>0</v>
      </c>
      <c r="F59" s="22">
        <v>602855472.51</v>
      </c>
    </row>
    <row r="60" spans="1:6" ht="15">
      <c r="A60" s="29" t="s">
        <v>133</v>
      </c>
      <c r="B60" s="30" t="s">
        <v>116</v>
      </c>
      <c r="C60" s="30" t="s">
        <v>122</v>
      </c>
      <c r="D60" s="30" t="s">
        <v>134</v>
      </c>
      <c r="E60" s="22">
        <v>0</v>
      </c>
      <c r="F60" s="22">
        <v>529000</v>
      </c>
    </row>
    <row r="61" spans="1:6" ht="15">
      <c r="A61" s="29" t="s">
        <v>135</v>
      </c>
      <c r="B61" s="30" t="s">
        <v>116</v>
      </c>
      <c r="C61" s="30" t="s">
        <v>122</v>
      </c>
      <c r="D61" s="30" t="s">
        <v>114</v>
      </c>
      <c r="E61" s="22">
        <v>0</v>
      </c>
      <c r="F61" s="22">
        <v>348435601.81</v>
      </c>
    </row>
    <row r="62" spans="1:6" s="28" customFormat="1" ht="25.5">
      <c r="A62" s="26" t="s">
        <v>136</v>
      </c>
      <c r="B62" s="27" t="s">
        <v>116</v>
      </c>
      <c r="C62" s="27" t="s">
        <v>137</v>
      </c>
      <c r="D62" s="27" t="s">
        <v>27</v>
      </c>
      <c r="E62" s="21">
        <v>0</v>
      </c>
      <c r="F62" s="21">
        <v>1572040.12</v>
      </c>
    </row>
    <row r="63" spans="1:6" ht="15">
      <c r="A63" s="29" t="s">
        <v>138</v>
      </c>
      <c r="B63" s="30" t="s">
        <v>116</v>
      </c>
      <c r="C63" s="30" t="s">
        <v>137</v>
      </c>
      <c r="D63" s="30" t="s">
        <v>139</v>
      </c>
      <c r="E63" s="22">
        <v>0</v>
      </c>
      <c r="F63" s="22">
        <v>595585</v>
      </c>
    </row>
    <row r="64" spans="1:6" ht="25.5">
      <c r="A64" s="29" t="s">
        <v>140</v>
      </c>
      <c r="B64" s="30" t="s">
        <v>116</v>
      </c>
      <c r="C64" s="30" t="s">
        <v>137</v>
      </c>
      <c r="D64" s="30" t="s">
        <v>124</v>
      </c>
      <c r="E64" s="22">
        <v>0</v>
      </c>
      <c r="F64" s="22">
        <v>976455.12</v>
      </c>
    </row>
    <row r="65" spans="1:6" s="28" customFormat="1" ht="15">
      <c r="A65" s="26" t="s">
        <v>28</v>
      </c>
      <c r="B65" s="27" t="s">
        <v>25</v>
      </c>
      <c r="C65" s="27" t="s">
        <v>26</v>
      </c>
      <c r="D65" s="27" t="s">
        <v>27</v>
      </c>
      <c r="E65" s="21">
        <v>161630427.02</v>
      </c>
      <c r="F65" s="21">
        <v>444325067.74</v>
      </c>
    </row>
    <row r="66" spans="1:6" s="28" customFormat="1" ht="15">
      <c r="A66" s="26" t="s">
        <v>31</v>
      </c>
      <c r="B66" s="27" t="s">
        <v>25</v>
      </c>
      <c r="C66" s="27" t="s">
        <v>30</v>
      </c>
      <c r="D66" s="27" t="s">
        <v>27</v>
      </c>
      <c r="E66" s="21">
        <v>161630427.02</v>
      </c>
      <c r="F66" s="21">
        <v>444325067.74</v>
      </c>
    </row>
    <row r="67" spans="1:6" s="28" customFormat="1" ht="15">
      <c r="A67" s="26" t="s">
        <v>34</v>
      </c>
      <c r="B67" s="27" t="s">
        <v>25</v>
      </c>
      <c r="C67" s="27" t="s">
        <v>33</v>
      </c>
      <c r="D67" s="27" t="s">
        <v>27</v>
      </c>
      <c r="E67" s="21">
        <v>161630427.02</v>
      </c>
      <c r="F67" s="21">
        <v>444325067.74</v>
      </c>
    </row>
    <row r="68" spans="1:6" s="28" customFormat="1" ht="15">
      <c r="A68" s="26" t="s">
        <v>31</v>
      </c>
      <c r="B68" s="27" t="s">
        <v>25</v>
      </c>
      <c r="C68" s="27" t="s">
        <v>33</v>
      </c>
      <c r="D68" s="27" t="s">
        <v>91</v>
      </c>
      <c r="E68" s="21">
        <v>161630427.02</v>
      </c>
      <c r="F68" s="21">
        <v>444325067.74</v>
      </c>
    </row>
    <row r="69" spans="1:6" ht="25.5">
      <c r="A69" s="29" t="s">
        <v>141</v>
      </c>
      <c r="B69" s="30" t="s">
        <v>25</v>
      </c>
      <c r="C69" s="30" t="s">
        <v>33</v>
      </c>
      <c r="D69" s="30" t="s">
        <v>142</v>
      </c>
      <c r="E69" s="22">
        <v>1200000</v>
      </c>
      <c r="F69" s="22">
        <v>0</v>
      </c>
    </row>
    <row r="70" spans="1:6" ht="15">
      <c r="A70" s="29" t="s">
        <v>143</v>
      </c>
      <c r="B70" s="30" t="s">
        <v>25</v>
      </c>
      <c r="C70" s="30" t="s">
        <v>33</v>
      </c>
      <c r="D70" s="30" t="s">
        <v>144</v>
      </c>
      <c r="E70" s="22">
        <v>160430427.02</v>
      </c>
      <c r="F70" s="22">
        <v>444325067.74</v>
      </c>
    </row>
    <row r="71" spans="1:6" s="28" customFormat="1" ht="15">
      <c r="A71" s="26" t="s">
        <v>40</v>
      </c>
      <c r="B71" s="27" t="s">
        <v>39</v>
      </c>
      <c r="C71" s="27" t="s">
        <v>39</v>
      </c>
      <c r="D71" s="27" t="s">
        <v>39</v>
      </c>
      <c r="E71" s="21">
        <v>1200696492.15</v>
      </c>
      <c r="F71" s="21">
        <v>16089731151.6</v>
      </c>
    </row>
    <row r="72" spans="1:6" s="28" customFormat="1" ht="15">
      <c r="A72" s="26" t="s">
        <v>145</v>
      </c>
      <c r="B72" s="27" t="s">
        <v>39</v>
      </c>
      <c r="C72" s="27" t="s">
        <v>39</v>
      </c>
      <c r="D72" s="27" t="s">
        <v>39</v>
      </c>
      <c r="E72" s="21">
        <v>1200696492.15</v>
      </c>
      <c r="F72" s="21">
        <v>16089731151.6</v>
      </c>
    </row>
    <row r="75" spans="1:6" ht="15">
      <c r="A75" t="s">
        <v>146</v>
      </c>
      <c r="E75" s="117" t="s">
        <v>147</v>
      </c>
      <c r="F75" s="117"/>
    </row>
    <row r="77" spans="1:6" ht="15">
      <c r="A77" t="s">
        <v>148</v>
      </c>
      <c r="E77" s="97" t="s">
        <v>149</v>
      </c>
      <c r="F77" s="97"/>
    </row>
  </sheetData>
  <sheetProtection/>
  <mergeCells count="22">
    <mergeCell ref="A21:E21"/>
    <mergeCell ref="A22:F22"/>
    <mergeCell ref="E75:F75"/>
    <mergeCell ref="E77:F77"/>
    <mergeCell ref="A15:E15"/>
    <mergeCell ref="A16:E16"/>
    <mergeCell ref="A17:E17"/>
    <mergeCell ref="A18:E18"/>
    <mergeCell ref="A19:E19"/>
    <mergeCell ref="A20:E20"/>
    <mergeCell ref="A9:F9"/>
    <mergeCell ref="A10:F10"/>
    <mergeCell ref="A11:E11"/>
    <mergeCell ref="A12:E12"/>
    <mergeCell ref="A13:E13"/>
    <mergeCell ref="A14:E14"/>
    <mergeCell ref="C1:F1"/>
    <mergeCell ref="A2:F2"/>
    <mergeCell ref="A4:F4"/>
    <mergeCell ref="A6:F6"/>
    <mergeCell ref="A7:F7"/>
    <mergeCell ref="A8:F8"/>
  </mergeCells>
  <printOptions/>
  <pageMargins left="0.3937007874015748" right="0.5118110236220472" top="0.31496062992125984" bottom="0.35433070866141736" header="0.31496062992125984" footer="0.31496062992125984"/>
  <pageSetup fitToHeight="0" fitToWidth="1" horizontalDpi="180" verticalDpi="180" orientation="portrait" paperSize="9" scale="9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63"/>
  <sheetViews>
    <sheetView showGridLines="0" zoomScalePageLayoutView="0" workbookViewId="0" topLeftCell="A1">
      <selection activeCell="K27" sqref="K27"/>
    </sheetView>
  </sheetViews>
  <sheetFormatPr defaultColWidth="9.140625" defaultRowHeight="15"/>
  <cols>
    <col min="1" max="1" width="49.00390625" style="41" bestFit="1" customWidth="1"/>
    <col min="2" max="4" width="7.140625" style="41" customWidth="1"/>
    <col min="5" max="5" width="13.140625" style="41" bestFit="1" customWidth="1"/>
    <col min="6" max="6" width="9.140625" style="41" customWidth="1"/>
    <col min="7" max="16384" width="9.140625" style="41" customWidth="1"/>
  </cols>
  <sheetData>
    <row r="1" spans="1:5" ht="15">
      <c r="A1" s="76" t="s">
        <v>213</v>
      </c>
      <c r="B1" s="76"/>
      <c r="C1" s="76"/>
      <c r="D1" s="76"/>
      <c r="E1" s="76"/>
    </row>
    <row r="2" spans="1:5" ht="15">
      <c r="A2" s="76" t="s">
        <v>214</v>
      </c>
      <c r="B2" s="76"/>
      <c r="C2" s="76"/>
      <c r="D2" s="76"/>
      <c r="E2" s="76"/>
    </row>
    <row r="4" spans="1:5" ht="45" customHeight="1">
      <c r="A4" s="77" t="s">
        <v>17</v>
      </c>
      <c r="B4" s="79" t="s">
        <v>14</v>
      </c>
      <c r="C4" s="79" t="s">
        <v>215</v>
      </c>
      <c r="D4" s="79" t="s">
        <v>16</v>
      </c>
      <c r="E4" s="42" t="s">
        <v>216</v>
      </c>
    </row>
    <row r="5" spans="1:5" ht="15">
      <c r="A5" s="78"/>
      <c r="B5" s="80"/>
      <c r="C5" s="80"/>
      <c r="D5" s="80"/>
      <c r="E5" s="43" t="s">
        <v>217</v>
      </c>
    </row>
    <row r="6" spans="1:5" ht="15">
      <c r="A6" s="44" t="s">
        <v>153</v>
      </c>
      <c r="B6" s="45" t="s">
        <v>152</v>
      </c>
      <c r="C6" s="45" t="s">
        <v>77</v>
      </c>
      <c r="D6" s="46" t="s">
        <v>27</v>
      </c>
      <c r="E6" s="47">
        <v>11580197.1</v>
      </c>
    </row>
    <row r="7" spans="1:5" ht="15">
      <c r="A7" s="44" t="s">
        <v>154</v>
      </c>
      <c r="B7" s="45" t="s">
        <v>152</v>
      </c>
      <c r="C7" s="45" t="s">
        <v>79</v>
      </c>
      <c r="D7" s="46" t="s">
        <v>27</v>
      </c>
      <c r="E7" s="47">
        <v>11580197.1</v>
      </c>
    </row>
    <row r="8" spans="1:5" ht="15">
      <c r="A8" s="48" t="s">
        <v>155</v>
      </c>
      <c r="B8" s="49" t="s">
        <v>152</v>
      </c>
      <c r="C8" s="49" t="s">
        <v>79</v>
      </c>
      <c r="D8" s="50" t="s">
        <v>91</v>
      </c>
      <c r="E8" s="51">
        <v>11580197.1</v>
      </c>
    </row>
    <row r="9" spans="1:5" ht="15">
      <c r="A9" s="44" t="s">
        <v>157</v>
      </c>
      <c r="B9" s="45" t="s">
        <v>156</v>
      </c>
      <c r="C9" s="45" t="s">
        <v>79</v>
      </c>
      <c r="D9" s="46" t="s">
        <v>91</v>
      </c>
      <c r="E9" s="47">
        <v>13189.5</v>
      </c>
    </row>
    <row r="10" spans="1:5" ht="15">
      <c r="A10" s="48" t="s">
        <v>158</v>
      </c>
      <c r="B10" s="49" t="s">
        <v>156</v>
      </c>
      <c r="C10" s="49" t="s">
        <v>79</v>
      </c>
      <c r="D10" s="50" t="s">
        <v>100</v>
      </c>
      <c r="E10" s="51">
        <v>1764</v>
      </c>
    </row>
    <row r="11" spans="1:5" ht="15">
      <c r="A11" s="48" t="s">
        <v>160</v>
      </c>
      <c r="B11" s="49" t="s">
        <v>156</v>
      </c>
      <c r="C11" s="49" t="s">
        <v>79</v>
      </c>
      <c r="D11" s="50" t="s">
        <v>159</v>
      </c>
      <c r="E11" s="51">
        <v>11425.5</v>
      </c>
    </row>
    <row r="12" spans="1:5" ht="15">
      <c r="A12" s="44" t="s">
        <v>161</v>
      </c>
      <c r="B12" s="45" t="s">
        <v>39</v>
      </c>
      <c r="C12" s="45" t="s">
        <v>39</v>
      </c>
      <c r="D12" s="46" t="s">
        <v>39</v>
      </c>
      <c r="E12" s="47">
        <v>11593386.6</v>
      </c>
    </row>
    <row r="13" spans="1:5" ht="15">
      <c r="A13" s="44" t="s">
        <v>163</v>
      </c>
      <c r="B13" s="45" t="s">
        <v>152</v>
      </c>
      <c r="C13" s="45" t="s">
        <v>30</v>
      </c>
      <c r="D13" s="46" t="s">
        <v>27</v>
      </c>
      <c r="E13" s="47">
        <v>2897398.6</v>
      </c>
    </row>
    <row r="14" spans="1:5" ht="21">
      <c r="A14" s="44" t="s">
        <v>165</v>
      </c>
      <c r="B14" s="45" t="s">
        <v>152</v>
      </c>
      <c r="C14" s="45" t="s">
        <v>33</v>
      </c>
      <c r="D14" s="46" t="s">
        <v>27</v>
      </c>
      <c r="E14" s="47">
        <v>2897398.6</v>
      </c>
    </row>
    <row r="15" spans="1:5" ht="15">
      <c r="A15" s="48" t="s">
        <v>167</v>
      </c>
      <c r="B15" s="49" t="s">
        <v>152</v>
      </c>
      <c r="C15" s="49" t="s">
        <v>33</v>
      </c>
      <c r="D15" s="50" t="s">
        <v>91</v>
      </c>
      <c r="E15" s="51">
        <v>2897398.6</v>
      </c>
    </row>
    <row r="16" spans="1:5" ht="15">
      <c r="A16" s="44" t="s">
        <v>169</v>
      </c>
      <c r="B16" s="45" t="s">
        <v>39</v>
      </c>
      <c r="C16" s="45" t="s">
        <v>39</v>
      </c>
      <c r="D16" s="46" t="s">
        <v>39</v>
      </c>
      <c r="E16" s="47">
        <v>2897398.6</v>
      </c>
    </row>
    <row r="17" spans="1:5" ht="15">
      <c r="A17" s="44" t="s">
        <v>74</v>
      </c>
      <c r="B17" s="45" t="s">
        <v>75</v>
      </c>
      <c r="C17" s="45" t="s">
        <v>26</v>
      </c>
      <c r="D17" s="46" t="s">
        <v>27</v>
      </c>
      <c r="E17" s="47">
        <v>9658227.3</v>
      </c>
    </row>
    <row r="18" spans="1:5" ht="15">
      <c r="A18" s="44" t="s">
        <v>76</v>
      </c>
      <c r="B18" s="45" t="s">
        <v>75</v>
      </c>
      <c r="C18" s="45" t="s">
        <v>77</v>
      </c>
      <c r="D18" s="46" t="s">
        <v>27</v>
      </c>
      <c r="E18" s="47">
        <v>306816.3</v>
      </c>
    </row>
    <row r="19" spans="1:5" ht="15">
      <c r="A19" s="48" t="s">
        <v>78</v>
      </c>
      <c r="B19" s="49" t="s">
        <v>75</v>
      </c>
      <c r="C19" s="49" t="s">
        <v>79</v>
      </c>
      <c r="D19" s="50" t="s">
        <v>27</v>
      </c>
      <c r="E19" s="51">
        <v>306816.3</v>
      </c>
    </row>
    <row r="20" spans="1:5" ht="15">
      <c r="A20" s="44" t="s">
        <v>82</v>
      </c>
      <c r="B20" s="45" t="s">
        <v>75</v>
      </c>
      <c r="C20" s="45" t="s">
        <v>30</v>
      </c>
      <c r="D20" s="46" t="s">
        <v>27</v>
      </c>
      <c r="E20" s="47">
        <v>147385.2</v>
      </c>
    </row>
    <row r="21" spans="1:5" ht="15">
      <c r="A21" s="48" t="s">
        <v>83</v>
      </c>
      <c r="B21" s="49" t="s">
        <v>75</v>
      </c>
      <c r="C21" s="49" t="s">
        <v>33</v>
      </c>
      <c r="D21" s="50" t="s">
        <v>27</v>
      </c>
      <c r="E21" s="51">
        <v>112665</v>
      </c>
    </row>
    <row r="22" spans="1:5" ht="15">
      <c r="A22" s="48" t="s">
        <v>176</v>
      </c>
      <c r="B22" s="49" t="s">
        <v>75</v>
      </c>
      <c r="C22" s="49" t="s">
        <v>175</v>
      </c>
      <c r="D22" s="50" t="s">
        <v>27</v>
      </c>
      <c r="E22" s="51">
        <v>32998.7</v>
      </c>
    </row>
    <row r="23" spans="1:5" ht="15">
      <c r="A23" s="48" t="s">
        <v>179</v>
      </c>
      <c r="B23" s="49" t="s">
        <v>75</v>
      </c>
      <c r="C23" s="49" t="s">
        <v>178</v>
      </c>
      <c r="D23" s="50" t="s">
        <v>27</v>
      </c>
      <c r="E23" s="51">
        <v>1721.5</v>
      </c>
    </row>
    <row r="24" spans="1:5" ht="15">
      <c r="A24" s="44" t="s">
        <v>86</v>
      </c>
      <c r="B24" s="45" t="s">
        <v>75</v>
      </c>
      <c r="C24" s="45" t="s">
        <v>87</v>
      </c>
      <c r="D24" s="46" t="s">
        <v>27</v>
      </c>
      <c r="E24" s="47">
        <v>92840</v>
      </c>
    </row>
    <row r="25" spans="1:5" ht="15">
      <c r="A25" s="44" t="s">
        <v>88</v>
      </c>
      <c r="B25" s="45" t="s">
        <v>75</v>
      </c>
      <c r="C25" s="45" t="s">
        <v>89</v>
      </c>
      <c r="D25" s="46" t="s">
        <v>27</v>
      </c>
      <c r="E25" s="47">
        <v>92840</v>
      </c>
    </row>
    <row r="26" spans="1:5" ht="15">
      <c r="A26" s="48" t="s">
        <v>90</v>
      </c>
      <c r="B26" s="49" t="s">
        <v>75</v>
      </c>
      <c r="C26" s="49" t="s">
        <v>89</v>
      </c>
      <c r="D26" s="50" t="s">
        <v>91</v>
      </c>
      <c r="E26" s="51">
        <v>92840</v>
      </c>
    </row>
    <row r="27" spans="1:5" ht="15">
      <c r="A27" s="44" t="s">
        <v>92</v>
      </c>
      <c r="B27" s="45" t="s">
        <v>75</v>
      </c>
      <c r="C27" s="45" t="s">
        <v>93</v>
      </c>
      <c r="D27" s="46" t="s">
        <v>27</v>
      </c>
      <c r="E27" s="47">
        <v>2781864.6</v>
      </c>
    </row>
    <row r="28" spans="1:5" ht="15">
      <c r="A28" s="44" t="s">
        <v>94</v>
      </c>
      <c r="B28" s="45" t="s">
        <v>75</v>
      </c>
      <c r="C28" s="45" t="s">
        <v>95</v>
      </c>
      <c r="D28" s="46" t="s">
        <v>27</v>
      </c>
      <c r="E28" s="47">
        <v>2781864.6</v>
      </c>
    </row>
    <row r="29" spans="1:5" ht="15">
      <c r="A29" s="44" t="s">
        <v>96</v>
      </c>
      <c r="B29" s="45" t="s">
        <v>75</v>
      </c>
      <c r="C29" s="45" t="s">
        <v>95</v>
      </c>
      <c r="D29" s="46" t="s">
        <v>91</v>
      </c>
      <c r="E29" s="47">
        <v>649421.8</v>
      </c>
    </row>
    <row r="30" spans="1:5" ht="15">
      <c r="A30" s="48" t="s">
        <v>97</v>
      </c>
      <c r="B30" s="49" t="s">
        <v>75</v>
      </c>
      <c r="C30" s="49" t="s">
        <v>95</v>
      </c>
      <c r="D30" s="50" t="s">
        <v>98</v>
      </c>
      <c r="E30" s="51">
        <v>549739.6</v>
      </c>
    </row>
    <row r="31" spans="1:5" ht="15">
      <c r="A31" s="48" t="s">
        <v>99</v>
      </c>
      <c r="B31" s="49" t="s">
        <v>75</v>
      </c>
      <c r="C31" s="49" t="s">
        <v>95</v>
      </c>
      <c r="D31" s="50" t="s">
        <v>100</v>
      </c>
      <c r="E31" s="51">
        <v>17249.7</v>
      </c>
    </row>
    <row r="32" spans="1:5" ht="15">
      <c r="A32" s="48" t="s">
        <v>101</v>
      </c>
      <c r="B32" s="49" t="s">
        <v>75</v>
      </c>
      <c r="C32" s="49" t="s">
        <v>95</v>
      </c>
      <c r="D32" s="50" t="s">
        <v>102</v>
      </c>
      <c r="E32" s="51">
        <v>82432.5</v>
      </c>
    </row>
    <row r="33" spans="1:5" ht="15">
      <c r="A33" s="48" t="s">
        <v>103</v>
      </c>
      <c r="B33" s="49" t="s">
        <v>75</v>
      </c>
      <c r="C33" s="49" t="s">
        <v>95</v>
      </c>
      <c r="D33" s="50" t="s">
        <v>36</v>
      </c>
      <c r="E33" s="51">
        <v>1935316.2</v>
      </c>
    </row>
    <row r="34" spans="1:5" ht="15">
      <c r="A34" s="48" t="s">
        <v>218</v>
      </c>
      <c r="B34" s="49" t="s">
        <v>75</v>
      </c>
      <c r="C34" s="49" t="s">
        <v>95</v>
      </c>
      <c r="D34" s="50" t="s">
        <v>139</v>
      </c>
      <c r="E34" s="51">
        <v>44126.7</v>
      </c>
    </row>
    <row r="35" spans="1:5" ht="15">
      <c r="A35" s="48" t="s">
        <v>104</v>
      </c>
      <c r="B35" s="49" t="s">
        <v>75</v>
      </c>
      <c r="C35" s="49" t="s">
        <v>95</v>
      </c>
      <c r="D35" s="50" t="s">
        <v>105</v>
      </c>
      <c r="E35" s="51">
        <v>153000</v>
      </c>
    </row>
    <row r="36" spans="1:5" ht="15">
      <c r="A36" s="44" t="s">
        <v>106</v>
      </c>
      <c r="B36" s="45" t="s">
        <v>75</v>
      </c>
      <c r="C36" s="45" t="s">
        <v>107</v>
      </c>
      <c r="D36" s="46" t="s">
        <v>27</v>
      </c>
      <c r="E36" s="47">
        <v>6329321.2</v>
      </c>
    </row>
    <row r="37" spans="1:5" ht="15">
      <c r="A37" s="48" t="s">
        <v>219</v>
      </c>
      <c r="B37" s="49" t="s">
        <v>75</v>
      </c>
      <c r="C37" s="49" t="s">
        <v>220</v>
      </c>
      <c r="D37" s="50" t="s">
        <v>27</v>
      </c>
      <c r="E37" s="51">
        <v>996883.9</v>
      </c>
    </row>
    <row r="38" spans="1:5" ht="21">
      <c r="A38" s="44" t="s">
        <v>108</v>
      </c>
      <c r="B38" s="45" t="s">
        <v>75</v>
      </c>
      <c r="C38" s="45" t="s">
        <v>109</v>
      </c>
      <c r="D38" s="46" t="s">
        <v>27</v>
      </c>
      <c r="E38" s="47">
        <v>213028.6</v>
      </c>
    </row>
    <row r="39" spans="1:5" ht="15">
      <c r="A39" s="48" t="s">
        <v>110</v>
      </c>
      <c r="B39" s="49" t="s">
        <v>75</v>
      </c>
      <c r="C39" s="49" t="s">
        <v>109</v>
      </c>
      <c r="D39" s="50" t="s">
        <v>91</v>
      </c>
      <c r="E39" s="51">
        <v>115486.7</v>
      </c>
    </row>
    <row r="40" spans="1:5" ht="15">
      <c r="A40" s="48" t="s">
        <v>111</v>
      </c>
      <c r="B40" s="49" t="s">
        <v>75</v>
      </c>
      <c r="C40" s="49" t="s">
        <v>109</v>
      </c>
      <c r="D40" s="50" t="s">
        <v>36</v>
      </c>
      <c r="E40" s="51">
        <v>97541.9</v>
      </c>
    </row>
    <row r="41" spans="1:5" ht="15">
      <c r="A41" s="48" t="s">
        <v>221</v>
      </c>
      <c r="B41" s="49" t="s">
        <v>75</v>
      </c>
      <c r="C41" s="49" t="s">
        <v>222</v>
      </c>
      <c r="D41" s="50" t="s">
        <v>27</v>
      </c>
      <c r="E41" s="51">
        <v>401190.9</v>
      </c>
    </row>
    <row r="42" spans="1:5" ht="15">
      <c r="A42" s="44" t="s">
        <v>112</v>
      </c>
      <c r="B42" s="45" t="s">
        <v>75</v>
      </c>
      <c r="C42" s="45" t="s">
        <v>113</v>
      </c>
      <c r="D42" s="46" t="s">
        <v>27</v>
      </c>
      <c r="E42" s="47">
        <v>4718217.8</v>
      </c>
    </row>
    <row r="43" spans="1:5" ht="15">
      <c r="A43" s="48" t="s">
        <v>112</v>
      </c>
      <c r="B43" s="49" t="s">
        <v>75</v>
      </c>
      <c r="C43" s="49" t="s">
        <v>113</v>
      </c>
      <c r="D43" s="50" t="s">
        <v>114</v>
      </c>
      <c r="E43" s="51">
        <v>4718217.8</v>
      </c>
    </row>
    <row r="44" spans="1:5" ht="15">
      <c r="A44" s="44" t="s">
        <v>115</v>
      </c>
      <c r="B44" s="45" t="s">
        <v>116</v>
      </c>
      <c r="C44" s="45" t="s">
        <v>26</v>
      </c>
      <c r="D44" s="46" t="s">
        <v>27</v>
      </c>
      <c r="E44" s="47">
        <v>326172</v>
      </c>
    </row>
    <row r="45" spans="1:5" ht="15">
      <c r="A45" s="44" t="s">
        <v>117</v>
      </c>
      <c r="B45" s="45" t="s">
        <v>116</v>
      </c>
      <c r="C45" s="45" t="s">
        <v>93</v>
      </c>
      <c r="D45" s="46" t="s">
        <v>27</v>
      </c>
      <c r="E45" s="47">
        <v>326172</v>
      </c>
    </row>
    <row r="46" spans="1:5" ht="15">
      <c r="A46" s="44" t="s">
        <v>88</v>
      </c>
      <c r="B46" s="45" t="s">
        <v>116</v>
      </c>
      <c r="C46" s="45" t="s">
        <v>122</v>
      </c>
      <c r="D46" s="46" t="s">
        <v>27</v>
      </c>
      <c r="E46" s="47">
        <v>95482</v>
      </c>
    </row>
    <row r="47" spans="1:5" ht="15">
      <c r="A47" s="44" t="s">
        <v>123</v>
      </c>
      <c r="B47" s="45" t="s">
        <v>116</v>
      </c>
      <c r="C47" s="45" t="s">
        <v>122</v>
      </c>
      <c r="D47" s="46" t="s">
        <v>124</v>
      </c>
      <c r="E47" s="47">
        <v>95482</v>
      </c>
    </row>
    <row r="48" spans="1:5" ht="22.5">
      <c r="A48" s="48" t="s">
        <v>127</v>
      </c>
      <c r="B48" s="49" t="s">
        <v>116</v>
      </c>
      <c r="C48" s="49" t="s">
        <v>122</v>
      </c>
      <c r="D48" s="50" t="s">
        <v>128</v>
      </c>
      <c r="E48" s="51">
        <v>58380</v>
      </c>
    </row>
    <row r="49" spans="1:5" ht="15">
      <c r="A49" s="48" t="s">
        <v>135</v>
      </c>
      <c r="B49" s="49" t="s">
        <v>116</v>
      </c>
      <c r="C49" s="49" t="s">
        <v>122</v>
      </c>
      <c r="D49" s="50" t="s">
        <v>114</v>
      </c>
      <c r="E49" s="51">
        <v>37102</v>
      </c>
    </row>
    <row r="50" spans="1:5" ht="15">
      <c r="A50" s="44" t="s">
        <v>136</v>
      </c>
      <c r="B50" s="45" t="s">
        <v>116</v>
      </c>
      <c r="C50" s="45" t="s">
        <v>137</v>
      </c>
      <c r="D50" s="46" t="s">
        <v>27</v>
      </c>
      <c r="E50" s="47">
        <v>230690</v>
      </c>
    </row>
    <row r="51" spans="1:5" ht="15">
      <c r="A51" s="48" t="s">
        <v>223</v>
      </c>
      <c r="B51" s="49" t="s">
        <v>116</v>
      </c>
      <c r="C51" s="49" t="s">
        <v>137</v>
      </c>
      <c r="D51" s="50" t="s">
        <v>91</v>
      </c>
      <c r="E51" s="51">
        <v>230690</v>
      </c>
    </row>
    <row r="52" spans="1:5" ht="15">
      <c r="A52" s="44" t="s">
        <v>28</v>
      </c>
      <c r="B52" s="45" t="s">
        <v>25</v>
      </c>
      <c r="C52" s="45" t="s">
        <v>26</v>
      </c>
      <c r="D52" s="46" t="s">
        <v>27</v>
      </c>
      <c r="E52" s="47">
        <v>11017485.2</v>
      </c>
    </row>
    <row r="53" spans="1:5" ht="15">
      <c r="A53" s="44" t="s">
        <v>31</v>
      </c>
      <c r="B53" s="45" t="s">
        <v>25</v>
      </c>
      <c r="C53" s="45" t="s">
        <v>30</v>
      </c>
      <c r="D53" s="46" t="s">
        <v>27</v>
      </c>
      <c r="E53" s="47">
        <v>11017485.2</v>
      </c>
    </row>
    <row r="54" spans="1:5" ht="15">
      <c r="A54" s="44" t="s">
        <v>34</v>
      </c>
      <c r="B54" s="45" t="s">
        <v>25</v>
      </c>
      <c r="C54" s="45" t="s">
        <v>33</v>
      </c>
      <c r="D54" s="46" t="s">
        <v>27</v>
      </c>
      <c r="E54" s="47">
        <v>11017485.2</v>
      </c>
    </row>
    <row r="55" spans="1:5" ht="15">
      <c r="A55" s="44" t="s">
        <v>31</v>
      </c>
      <c r="B55" s="45" t="s">
        <v>25</v>
      </c>
      <c r="C55" s="45" t="s">
        <v>33</v>
      </c>
      <c r="D55" s="46" t="s">
        <v>91</v>
      </c>
      <c r="E55" s="47">
        <v>11017485.2</v>
      </c>
    </row>
    <row r="56" spans="1:5" ht="15">
      <c r="A56" s="48" t="s">
        <v>143</v>
      </c>
      <c r="B56" s="49" t="s">
        <v>25</v>
      </c>
      <c r="C56" s="49" t="s">
        <v>33</v>
      </c>
      <c r="D56" s="50" t="s">
        <v>144</v>
      </c>
      <c r="E56" s="51">
        <v>11017485.2</v>
      </c>
    </row>
    <row r="57" spans="1:5" ht="15">
      <c r="A57" s="44" t="s">
        <v>40</v>
      </c>
      <c r="B57" s="45" t="s">
        <v>39</v>
      </c>
      <c r="C57" s="45" t="s">
        <v>39</v>
      </c>
      <c r="D57" s="46" t="s">
        <v>39</v>
      </c>
      <c r="E57" s="47">
        <v>21001884.4</v>
      </c>
    </row>
    <row r="58" spans="1:5" ht="15">
      <c r="A58" s="44" t="s">
        <v>42</v>
      </c>
      <c r="B58" s="45" t="s">
        <v>39</v>
      </c>
      <c r="C58" s="45" t="s">
        <v>39</v>
      </c>
      <c r="D58" s="46" t="s">
        <v>39</v>
      </c>
      <c r="E58" s="47">
        <v>35492669.5</v>
      </c>
    </row>
    <row r="59" spans="1:5" ht="24">
      <c r="A59" s="52" t="s">
        <v>66</v>
      </c>
      <c r="B59" s="45" t="s">
        <v>39</v>
      </c>
      <c r="C59" s="45" t="s">
        <v>39</v>
      </c>
      <c r="D59" s="46" t="s">
        <v>39</v>
      </c>
      <c r="E59" s="53">
        <f>E60+E61</f>
        <v>35492669.5</v>
      </c>
    </row>
    <row r="60" spans="1:5" ht="15">
      <c r="A60" s="52" t="s">
        <v>224</v>
      </c>
      <c r="B60" s="45" t="s">
        <v>39</v>
      </c>
      <c r="C60" s="45" t="s">
        <v>39</v>
      </c>
      <c r="D60" s="46" t="s">
        <v>39</v>
      </c>
      <c r="E60" s="53">
        <v>35492669.5</v>
      </c>
    </row>
    <row r="61" spans="1:5" ht="15">
      <c r="A61" s="52" t="s">
        <v>225</v>
      </c>
      <c r="B61" s="45" t="s">
        <v>39</v>
      </c>
      <c r="C61" s="45" t="s">
        <v>39</v>
      </c>
      <c r="D61" s="46" t="s">
        <v>39</v>
      </c>
      <c r="E61" s="53">
        <v>0</v>
      </c>
    </row>
    <row r="62" spans="1:5" ht="15">
      <c r="A62" s="52" t="s">
        <v>226</v>
      </c>
      <c r="B62" s="45" t="s">
        <v>39</v>
      </c>
      <c r="C62" s="45" t="s">
        <v>39</v>
      </c>
      <c r="D62" s="54" t="s">
        <v>39</v>
      </c>
      <c r="E62" s="47">
        <v>14976017.6</v>
      </c>
    </row>
    <row r="63" spans="1:5" ht="24">
      <c r="A63" s="52" t="s">
        <v>227</v>
      </c>
      <c r="B63" s="45" t="s">
        <v>39</v>
      </c>
      <c r="C63" s="45" t="s">
        <v>39</v>
      </c>
      <c r="D63" s="54" t="s">
        <v>39</v>
      </c>
      <c r="E63" s="47">
        <v>0</v>
      </c>
    </row>
  </sheetData>
  <sheetProtection/>
  <mergeCells count="6">
    <mergeCell ref="A1:E1"/>
    <mergeCell ref="A2:E2"/>
    <mergeCell ref="A4:A5"/>
    <mergeCell ref="B4:B5"/>
    <mergeCell ref="C4:C5"/>
    <mergeCell ref="D4:D5"/>
  </mergeCells>
  <printOptions/>
  <pageMargins left="0.2755905511811024" right="0.1968503937007874" top="0.35433070866141736" bottom="0.1968503937007874" header="0.2362204724409449" footer="0.15748031496062992"/>
  <pageSetup fitToHeight="0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12"/>
  <sheetViews>
    <sheetView showGridLines="0" zoomScalePageLayoutView="0" workbookViewId="0" topLeftCell="A1">
      <selection activeCell="N8" sqref="N8"/>
    </sheetView>
  </sheetViews>
  <sheetFormatPr defaultColWidth="9.140625" defaultRowHeight="15" customHeight="1"/>
  <cols>
    <col min="1" max="4" width="8.8515625" style="0" customWidth="1"/>
    <col min="5" max="5" width="36.00390625" style="0" customWidth="1"/>
    <col min="6" max="6" width="15.421875" style="0" customWidth="1"/>
    <col min="7" max="10" width="17.00390625" style="0" customWidth="1"/>
  </cols>
  <sheetData>
    <row r="1" spans="3:10" ht="60" customHeight="1">
      <c r="C1" s="35"/>
      <c r="F1" s="81" t="s">
        <v>199</v>
      </c>
      <c r="G1" s="81"/>
      <c r="H1" s="81"/>
      <c r="I1" s="81"/>
      <c r="J1" s="81"/>
    </row>
    <row r="2" spans="1:8" ht="44.25" customHeight="1">
      <c r="A2" s="82" t="s">
        <v>200</v>
      </c>
      <c r="B2" s="76"/>
      <c r="C2" s="76"/>
      <c r="D2" s="76"/>
      <c r="E2" s="76"/>
      <c r="F2" s="76"/>
      <c r="G2" s="76"/>
      <c r="H2" s="76"/>
    </row>
    <row r="3" spans="1:8" ht="15" customHeight="1">
      <c r="A3" s="76" t="s">
        <v>201</v>
      </c>
      <c r="B3" s="76"/>
      <c r="C3" s="76"/>
      <c r="D3" s="76"/>
      <c r="E3" s="76"/>
      <c r="F3" s="76"/>
      <c r="G3" s="76"/>
      <c r="H3" s="76"/>
    </row>
    <row r="6" spans="1:8" ht="15" customHeight="1">
      <c r="A6" s="83" t="s">
        <v>202</v>
      </c>
      <c r="B6" s="83"/>
      <c r="C6" s="83"/>
      <c r="D6" s="84" t="s">
        <v>4</v>
      </c>
      <c r="E6" s="84"/>
      <c r="F6" s="84"/>
      <c r="G6" s="19"/>
      <c r="H6" s="19"/>
    </row>
    <row r="7" spans="1:8" ht="15" customHeight="1">
      <c r="A7" s="83" t="s">
        <v>203</v>
      </c>
      <c r="B7" s="83"/>
      <c r="C7" s="83"/>
      <c r="D7" s="85" t="s">
        <v>8</v>
      </c>
      <c r="E7" s="85"/>
      <c r="F7" s="85"/>
      <c r="G7" s="19"/>
      <c r="H7" s="19"/>
    </row>
    <row r="8" spans="1:8" ht="15" customHeight="1">
      <c r="A8" s="83" t="s">
        <v>10</v>
      </c>
      <c r="B8" s="83"/>
      <c r="C8" s="83"/>
      <c r="D8" s="85" t="s">
        <v>204</v>
      </c>
      <c r="E8" s="85"/>
      <c r="F8" s="85"/>
      <c r="G8" s="19"/>
      <c r="H8" s="19"/>
    </row>
    <row r="9" spans="1:8" ht="15" customHeight="1">
      <c r="A9" s="83" t="s">
        <v>205</v>
      </c>
      <c r="B9" s="83"/>
      <c r="C9" s="83"/>
      <c r="D9" s="85" t="s">
        <v>206</v>
      </c>
      <c r="E9" s="85"/>
      <c r="F9" s="85"/>
      <c r="G9" s="19"/>
      <c r="H9" s="19"/>
    </row>
    <row r="11" spans="1:10" ht="63.75" customHeight="1">
      <c r="A11" s="86" t="s">
        <v>207</v>
      </c>
      <c r="B11" s="87"/>
      <c r="C11" s="87"/>
      <c r="D11" s="87"/>
      <c r="E11" s="87"/>
      <c r="F11" s="88"/>
      <c r="G11" s="36" t="s">
        <v>208</v>
      </c>
      <c r="H11" s="37" t="s">
        <v>209</v>
      </c>
      <c r="I11" s="37" t="s">
        <v>210</v>
      </c>
      <c r="J11" s="37" t="s">
        <v>211</v>
      </c>
    </row>
    <row r="12" spans="1:10" ht="30" customHeight="1">
      <c r="A12" s="89" t="s">
        <v>212</v>
      </c>
      <c r="B12" s="90"/>
      <c r="C12" s="90"/>
      <c r="D12" s="90"/>
      <c r="E12" s="90"/>
      <c r="F12" s="91"/>
      <c r="G12" s="38">
        <v>704207.9</v>
      </c>
      <c r="H12" s="39">
        <v>49764479.3</v>
      </c>
      <c r="I12" s="40">
        <v>48361286.9</v>
      </c>
      <c r="J12" s="40">
        <v>1403192.4</v>
      </c>
    </row>
  </sheetData>
  <sheetProtection/>
  <mergeCells count="13">
    <mergeCell ref="A8:C8"/>
    <mergeCell ref="D8:F8"/>
    <mergeCell ref="A9:C9"/>
    <mergeCell ref="D9:F9"/>
    <mergeCell ref="A11:F11"/>
    <mergeCell ref="A12:F12"/>
    <mergeCell ref="F1:J1"/>
    <mergeCell ref="A2:H2"/>
    <mergeCell ref="A3:H3"/>
    <mergeCell ref="A6:C6"/>
    <mergeCell ref="D6:F6"/>
    <mergeCell ref="A7:C7"/>
    <mergeCell ref="D7:F7"/>
  </mergeCells>
  <printOptions/>
  <pageMargins left="0.4724409448818898" right="0.2755905511811024" top="0.4724409448818898" bottom="0.3937007874015748" header="0.31496062992125984" footer="0.31496062992125984"/>
  <pageSetup fitToHeight="0" fitToWidth="1" horizontalDpi="180" verticalDpi="180" orientation="landscape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zoomScalePageLayoutView="0" workbookViewId="0" topLeftCell="A1">
      <selection activeCell="F16" sqref="F16"/>
    </sheetView>
  </sheetViews>
  <sheetFormatPr defaultColWidth="9.140625" defaultRowHeight="15" customHeight="1"/>
  <cols>
    <col min="1" max="1" width="3.8515625" style="0" customWidth="1"/>
    <col min="2" max="2" width="6.28125" style="0" customWidth="1"/>
    <col min="3" max="3" width="4.7109375" style="0" customWidth="1"/>
    <col min="4" max="4" width="59.7109375" style="0" customWidth="1"/>
    <col min="5" max="5" width="8.00390625" style="0" customWidth="1"/>
    <col min="6" max="9" width="13.8515625" style="0" customWidth="1"/>
  </cols>
  <sheetData>
    <row r="1" spans="5:9" ht="33" customHeight="1">
      <c r="E1" s="92" t="s">
        <v>0</v>
      </c>
      <c r="F1" s="92"/>
      <c r="G1" s="92"/>
      <c r="H1" s="92"/>
      <c r="I1" s="92"/>
    </row>
    <row r="2" spans="1:9" ht="33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</row>
    <row r="3" spans="1:9" ht="1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</row>
    <row r="4" spans="1:6" ht="9.75" customHeight="1">
      <c r="A4" s="1"/>
      <c r="B4" s="1"/>
      <c r="C4" s="1"/>
      <c r="D4" s="1"/>
      <c r="E4" s="1"/>
      <c r="F4" s="1"/>
    </row>
    <row r="5" spans="1:9" ht="13.5" customHeight="1">
      <c r="A5" s="17"/>
      <c r="B5" s="95" t="s">
        <v>3</v>
      </c>
      <c r="C5" s="95"/>
      <c r="D5" s="95"/>
      <c r="E5" s="96" t="s">
        <v>4</v>
      </c>
      <c r="F5" s="96"/>
      <c r="G5" s="96"/>
      <c r="H5" s="96"/>
      <c r="I5" s="96"/>
    </row>
    <row r="6" spans="1:9" ht="13.5" customHeight="1">
      <c r="A6" s="17" t="s">
        <v>5</v>
      </c>
      <c r="B6" s="95" t="s">
        <v>6</v>
      </c>
      <c r="C6" s="95"/>
      <c r="D6" s="95"/>
      <c r="E6" s="97"/>
      <c r="F6" s="97"/>
      <c r="G6" s="97"/>
      <c r="H6" s="97"/>
      <c r="I6" s="97"/>
    </row>
    <row r="7" spans="1:9" ht="13.5" customHeight="1">
      <c r="A7" s="17"/>
      <c r="B7" s="95" t="s">
        <v>7</v>
      </c>
      <c r="C7" s="95"/>
      <c r="D7" s="95"/>
      <c r="E7" s="97" t="s">
        <v>8</v>
      </c>
      <c r="F7" s="97"/>
      <c r="G7" s="97"/>
      <c r="H7" s="97"/>
      <c r="I7" s="97"/>
    </row>
    <row r="8" spans="1:9" ht="13.5" customHeight="1">
      <c r="A8" s="17"/>
      <c r="B8" s="95" t="s">
        <v>9</v>
      </c>
      <c r="C8" s="95"/>
      <c r="D8" s="95"/>
      <c r="E8" s="97"/>
      <c r="F8" s="97"/>
      <c r="G8" s="97"/>
      <c r="H8" s="97"/>
      <c r="I8" s="97"/>
    </row>
    <row r="9" spans="1:9" ht="13.5" customHeight="1">
      <c r="A9" s="17"/>
      <c r="B9" s="95" t="s">
        <v>10</v>
      </c>
      <c r="C9" s="95"/>
      <c r="D9" s="95"/>
      <c r="E9" s="97"/>
      <c r="F9" s="97"/>
      <c r="G9" s="97"/>
      <c r="H9" s="97"/>
      <c r="I9" s="97"/>
    </row>
    <row r="10" spans="1:9" ht="13.5" customHeight="1">
      <c r="A10" s="17"/>
      <c r="B10" s="95" t="s">
        <v>11</v>
      </c>
      <c r="C10" s="95"/>
      <c r="D10" s="95"/>
      <c r="E10" s="97"/>
      <c r="F10" s="97"/>
      <c r="G10" s="97"/>
      <c r="H10" s="97"/>
      <c r="I10" s="97"/>
    </row>
    <row r="11" spans="1:9" ht="13.5" customHeight="1">
      <c r="A11" s="17"/>
      <c r="B11" s="95" t="s">
        <v>12</v>
      </c>
      <c r="C11" s="95"/>
      <c r="D11" s="95"/>
      <c r="E11" s="97" t="s">
        <v>198</v>
      </c>
      <c r="F11" s="97"/>
      <c r="G11" s="97"/>
      <c r="H11" s="97"/>
      <c r="I11" s="97"/>
    </row>
    <row r="12" ht="8.25" customHeight="1"/>
    <row r="13" spans="1:9" ht="57" customHeight="1">
      <c r="A13" s="2" t="s">
        <v>14</v>
      </c>
      <c r="B13" s="3" t="s">
        <v>15</v>
      </c>
      <c r="C13" s="2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9" ht="15" customHeight="1">
      <c r="A14" s="98" t="s">
        <v>23</v>
      </c>
      <c r="B14" s="99"/>
      <c r="C14" s="100"/>
      <c r="D14" s="5" t="s">
        <v>24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9" ht="15">
      <c r="A15" s="6" t="s">
        <v>25</v>
      </c>
      <c r="B15" s="6" t="s">
        <v>26</v>
      </c>
      <c r="C15" s="7" t="s">
        <v>27</v>
      </c>
      <c r="D15" s="8" t="s">
        <v>28</v>
      </c>
      <c r="E15" s="31" t="s">
        <v>29</v>
      </c>
      <c r="F15" s="32">
        <v>20420</v>
      </c>
      <c r="G15" s="32">
        <v>0</v>
      </c>
      <c r="H15" s="32">
        <v>0</v>
      </c>
      <c r="I15" s="32">
        <v>0</v>
      </c>
    </row>
    <row r="16" spans="1:9" ht="15">
      <c r="A16" s="6" t="s">
        <v>25</v>
      </c>
      <c r="B16" s="6" t="s">
        <v>30</v>
      </c>
      <c r="C16" s="7" t="s">
        <v>27</v>
      </c>
      <c r="D16" s="8" t="s">
        <v>31</v>
      </c>
      <c r="E16" s="31" t="s">
        <v>32</v>
      </c>
      <c r="F16" s="32">
        <v>20420</v>
      </c>
      <c r="G16" s="32">
        <v>0</v>
      </c>
      <c r="H16" s="32">
        <v>0</v>
      </c>
      <c r="I16" s="32">
        <v>0</v>
      </c>
    </row>
    <row r="17" spans="1:9" ht="15">
      <c r="A17" s="6" t="s">
        <v>25</v>
      </c>
      <c r="B17" s="6" t="s">
        <v>33</v>
      </c>
      <c r="C17" s="7" t="s">
        <v>27</v>
      </c>
      <c r="D17" s="8" t="s">
        <v>34</v>
      </c>
      <c r="E17" s="31" t="s">
        <v>35</v>
      </c>
      <c r="F17" s="32">
        <v>20420</v>
      </c>
      <c r="G17" s="32">
        <v>0</v>
      </c>
      <c r="H17" s="32">
        <v>0</v>
      </c>
      <c r="I17" s="32">
        <v>0</v>
      </c>
    </row>
    <row r="18" spans="1:9" ht="15">
      <c r="A18" s="11" t="s">
        <v>25</v>
      </c>
      <c r="B18" s="11" t="s">
        <v>33</v>
      </c>
      <c r="C18" s="12" t="s">
        <v>36</v>
      </c>
      <c r="D18" s="13" t="s">
        <v>37</v>
      </c>
      <c r="E18" s="33" t="s">
        <v>38</v>
      </c>
      <c r="F18" s="34">
        <v>20420</v>
      </c>
      <c r="G18" s="34">
        <v>0</v>
      </c>
      <c r="H18" s="34">
        <v>0</v>
      </c>
      <c r="I18" s="34">
        <v>0</v>
      </c>
    </row>
    <row r="19" spans="1:9" ht="15">
      <c r="A19" s="6" t="s">
        <v>39</v>
      </c>
      <c r="B19" s="6" t="s">
        <v>39</v>
      </c>
      <c r="C19" s="7" t="s">
        <v>39</v>
      </c>
      <c r="D19" s="8" t="s">
        <v>40</v>
      </c>
      <c r="E19" s="31" t="s">
        <v>41</v>
      </c>
      <c r="F19" s="32">
        <v>20420</v>
      </c>
      <c r="G19" s="32">
        <v>0</v>
      </c>
      <c r="H19" s="32">
        <v>0</v>
      </c>
      <c r="I19" s="32">
        <v>0</v>
      </c>
    </row>
    <row r="20" spans="1:9" ht="15">
      <c r="A20" s="6" t="s">
        <v>39</v>
      </c>
      <c r="B20" s="6" t="s">
        <v>39</v>
      </c>
      <c r="C20" s="7" t="s">
        <v>39</v>
      </c>
      <c r="D20" s="8" t="s">
        <v>42</v>
      </c>
      <c r="E20" s="31" t="s">
        <v>43</v>
      </c>
      <c r="F20" s="32">
        <v>20420</v>
      </c>
      <c r="G20" s="32">
        <v>0</v>
      </c>
      <c r="H20" s="32">
        <v>0</v>
      </c>
      <c r="I20" s="32">
        <v>0</v>
      </c>
    </row>
    <row r="23" spans="4:9" ht="21" customHeight="1">
      <c r="D23" s="16" t="s">
        <v>44</v>
      </c>
      <c r="E23" s="101" t="s">
        <v>45</v>
      </c>
      <c r="F23" s="101"/>
      <c r="G23" s="101"/>
      <c r="H23" s="17" t="s">
        <v>46</v>
      </c>
      <c r="I23" s="17"/>
    </row>
    <row r="24" ht="14.25" customHeight="1">
      <c r="D24" s="18" t="s">
        <v>47</v>
      </c>
    </row>
    <row r="25" ht="15" customHeight="1">
      <c r="D25" s="1"/>
    </row>
  </sheetData>
  <sheetProtection/>
  <mergeCells count="19">
    <mergeCell ref="B10:D10"/>
    <mergeCell ref="E10:I10"/>
    <mergeCell ref="B11:D11"/>
    <mergeCell ref="E11:I11"/>
    <mergeCell ref="A14:C14"/>
    <mergeCell ref="E23:G23"/>
    <mergeCell ref="B7:D7"/>
    <mergeCell ref="E7:I7"/>
    <mergeCell ref="B8:D8"/>
    <mergeCell ref="E8:I8"/>
    <mergeCell ref="B9:D9"/>
    <mergeCell ref="E9:I9"/>
    <mergeCell ref="E1:I1"/>
    <mergeCell ref="A2:I2"/>
    <mergeCell ref="A3:I3"/>
    <mergeCell ref="B5:D5"/>
    <mergeCell ref="E5:I5"/>
    <mergeCell ref="B6:D6"/>
    <mergeCell ref="E6:I6"/>
  </mergeCells>
  <printOptions/>
  <pageMargins left="0.3937007874015748" right="0.15748031496062992" top="0.21" bottom="0.31496062992125984" header="0.15748031496062992" footer="0.15748031496062992"/>
  <pageSetup fitToHeight="0" fitToWidth="1" horizontalDpi="180" verticalDpi="18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61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5.7109375" style="55" customWidth="1"/>
    <col min="2" max="2" width="12.57421875" style="55" customWidth="1"/>
    <col min="3" max="4" width="25.00390625" style="55" customWidth="1"/>
    <col min="5" max="5" width="20.57421875" style="56" bestFit="1" customWidth="1"/>
    <col min="6" max="6" width="18.8515625" style="55" customWidth="1"/>
    <col min="7" max="7" width="16.140625" style="55" hidden="1" customWidth="1"/>
    <col min="8" max="8" width="16.00390625" style="55" bestFit="1" customWidth="1"/>
    <col min="9" max="9" width="16.8515625" style="57" customWidth="1"/>
    <col min="10" max="10" width="19.57421875" style="55" customWidth="1"/>
    <col min="11" max="11" width="15.140625" style="55" customWidth="1"/>
    <col min="12" max="12" width="26.421875" style="55" bestFit="1" customWidth="1"/>
    <col min="13" max="16384" width="9.00390625" style="55" customWidth="1"/>
  </cols>
  <sheetData>
    <row r="2" spans="2:12" ht="48" customHeight="1">
      <c r="B2" s="102" t="s">
        <v>233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ht="15">
      <c r="L3" s="58" t="s">
        <v>234</v>
      </c>
    </row>
    <row r="4" spans="1:12" ht="96" customHeight="1">
      <c r="A4" s="59" t="s">
        <v>235</v>
      </c>
      <c r="B4" s="59" t="s">
        <v>236</v>
      </c>
      <c r="C4" s="59" t="s">
        <v>237</v>
      </c>
      <c r="D4" s="59" t="s">
        <v>238</v>
      </c>
      <c r="E4" s="59" t="s">
        <v>239</v>
      </c>
      <c r="F4" s="59" t="s">
        <v>240</v>
      </c>
      <c r="G4" s="59" t="s">
        <v>241</v>
      </c>
      <c r="H4" s="59" t="s">
        <v>242</v>
      </c>
      <c r="I4" s="59" t="s">
        <v>243</v>
      </c>
      <c r="J4" s="59" t="s">
        <v>244</v>
      </c>
      <c r="K4" s="59" t="s">
        <v>245</v>
      </c>
      <c r="L4" s="59" t="s">
        <v>246</v>
      </c>
    </row>
    <row r="5" spans="1:12" ht="30">
      <c r="A5" s="60">
        <v>1</v>
      </c>
      <c r="B5" s="60">
        <v>4821190</v>
      </c>
      <c r="C5" s="60" t="s">
        <v>247</v>
      </c>
      <c r="D5" s="61">
        <v>44573</v>
      </c>
      <c r="E5" s="62">
        <f aca="true" t="shared" si="0" ref="E5:E10">+J5</f>
        <v>336000</v>
      </c>
      <c r="F5" s="60" t="s">
        <v>248</v>
      </c>
      <c r="G5" s="63">
        <f>+H5</f>
        <v>2</v>
      </c>
      <c r="H5" s="60">
        <v>2</v>
      </c>
      <c r="I5" s="62">
        <v>168000</v>
      </c>
      <c r="J5" s="64">
        <f aca="true" t="shared" si="1" ref="J5:J60">+H5*I5</f>
        <v>336000</v>
      </c>
      <c r="K5" s="60" t="s">
        <v>249</v>
      </c>
      <c r="L5" s="60" t="s">
        <v>250</v>
      </c>
    </row>
    <row r="6" spans="1:12" ht="30">
      <c r="A6" s="60">
        <v>2</v>
      </c>
      <c r="B6" s="60">
        <v>4299990</v>
      </c>
      <c r="C6" s="60" t="s">
        <v>251</v>
      </c>
      <c r="D6" s="61">
        <v>44578</v>
      </c>
      <c r="E6" s="62">
        <f t="shared" si="0"/>
        <v>9750000</v>
      </c>
      <c r="F6" s="65" t="s">
        <v>248</v>
      </c>
      <c r="G6" s="66">
        <f>+H6</f>
        <v>6500</v>
      </c>
      <c r="H6" s="60">
        <v>6500</v>
      </c>
      <c r="I6" s="62">
        <v>1500</v>
      </c>
      <c r="J6" s="62">
        <f t="shared" si="1"/>
        <v>9750000</v>
      </c>
      <c r="K6" s="65" t="s">
        <v>249</v>
      </c>
      <c r="L6" s="60" t="s">
        <v>252</v>
      </c>
    </row>
    <row r="7" spans="1:12" ht="30">
      <c r="A7" s="60">
        <v>3</v>
      </c>
      <c r="B7" s="60">
        <v>4299990</v>
      </c>
      <c r="C7" s="60" t="s">
        <v>253</v>
      </c>
      <c r="D7" s="61">
        <v>44579</v>
      </c>
      <c r="E7" s="62">
        <f t="shared" si="0"/>
        <v>25651824</v>
      </c>
      <c r="F7" s="65" t="s">
        <v>248</v>
      </c>
      <c r="G7" s="66">
        <f>+H7</f>
        <v>1</v>
      </c>
      <c r="H7" s="60">
        <v>1</v>
      </c>
      <c r="I7" s="62">
        <v>25651824</v>
      </c>
      <c r="J7" s="62">
        <f t="shared" si="1"/>
        <v>25651824</v>
      </c>
      <c r="K7" s="65" t="s">
        <v>249</v>
      </c>
      <c r="L7" s="60" t="s">
        <v>254</v>
      </c>
    </row>
    <row r="8" spans="1:12" ht="45">
      <c r="A8" s="60">
        <v>4</v>
      </c>
      <c r="B8" s="60">
        <v>4234100</v>
      </c>
      <c r="C8" s="60" t="s">
        <v>255</v>
      </c>
      <c r="D8" s="61">
        <v>44580</v>
      </c>
      <c r="E8" s="62">
        <f t="shared" si="0"/>
        <v>1678300</v>
      </c>
      <c r="F8" s="65" t="s">
        <v>256</v>
      </c>
      <c r="G8" s="66">
        <f>+H8</f>
        <v>1</v>
      </c>
      <c r="H8" s="60">
        <v>1</v>
      </c>
      <c r="I8" s="62">
        <v>1678300</v>
      </c>
      <c r="J8" s="62">
        <f t="shared" si="1"/>
        <v>1678300</v>
      </c>
      <c r="K8" s="65" t="s">
        <v>249</v>
      </c>
      <c r="L8" s="60" t="s">
        <v>257</v>
      </c>
    </row>
    <row r="9" spans="1:12" ht="45">
      <c r="A9" s="60">
        <v>5</v>
      </c>
      <c r="B9" s="60">
        <v>4234100</v>
      </c>
      <c r="C9" s="60" t="s">
        <v>255</v>
      </c>
      <c r="D9" s="61">
        <v>44581</v>
      </c>
      <c r="E9" s="62">
        <f t="shared" si="0"/>
        <v>6290000</v>
      </c>
      <c r="F9" s="65" t="s">
        <v>248</v>
      </c>
      <c r="G9" s="66"/>
      <c r="H9" s="60">
        <v>1</v>
      </c>
      <c r="I9" s="62">
        <v>6290000</v>
      </c>
      <c r="J9" s="62">
        <f t="shared" si="1"/>
        <v>6290000</v>
      </c>
      <c r="K9" s="65" t="s">
        <v>249</v>
      </c>
      <c r="L9" s="60" t="s">
        <v>258</v>
      </c>
    </row>
    <row r="10" spans="1:12" ht="45">
      <c r="A10" s="60">
        <v>6</v>
      </c>
      <c r="B10" s="60">
        <v>4234100</v>
      </c>
      <c r="C10" s="60" t="s">
        <v>255</v>
      </c>
      <c r="D10" s="61">
        <v>44588</v>
      </c>
      <c r="E10" s="62">
        <f t="shared" si="0"/>
        <v>6115000</v>
      </c>
      <c r="F10" s="65" t="s">
        <v>248</v>
      </c>
      <c r="G10" s="66"/>
      <c r="H10" s="60">
        <v>1</v>
      </c>
      <c r="I10" s="62">
        <v>6115000</v>
      </c>
      <c r="J10" s="62">
        <f t="shared" si="1"/>
        <v>6115000</v>
      </c>
      <c r="K10" s="65" t="s">
        <v>249</v>
      </c>
      <c r="L10" s="60" t="s">
        <v>258</v>
      </c>
    </row>
    <row r="11" spans="1:12" ht="30">
      <c r="A11" s="60">
        <v>7</v>
      </c>
      <c r="B11" s="60">
        <v>4252110</v>
      </c>
      <c r="C11" s="60" t="s">
        <v>259</v>
      </c>
      <c r="D11" s="61">
        <v>44590</v>
      </c>
      <c r="E11" s="62">
        <v>2300000</v>
      </c>
      <c r="F11" s="65" t="s">
        <v>248</v>
      </c>
      <c r="G11" s="66"/>
      <c r="H11" s="60">
        <v>500</v>
      </c>
      <c r="I11" s="62">
        <v>1870</v>
      </c>
      <c r="J11" s="62">
        <f t="shared" si="1"/>
        <v>935000</v>
      </c>
      <c r="K11" s="65" t="s">
        <v>260</v>
      </c>
      <c r="L11" s="60" t="s">
        <v>261</v>
      </c>
    </row>
    <row r="12" spans="1:12" ht="30">
      <c r="A12" s="60">
        <v>8</v>
      </c>
      <c r="B12" s="60">
        <v>4252130</v>
      </c>
      <c r="C12" s="60" t="s">
        <v>262</v>
      </c>
      <c r="D12" s="61">
        <v>44595</v>
      </c>
      <c r="E12" s="62">
        <v>21600000</v>
      </c>
      <c r="F12" s="65" t="s">
        <v>248</v>
      </c>
      <c r="G12" s="66"/>
      <c r="H12" s="60">
        <v>5400</v>
      </c>
      <c r="I12" s="62">
        <v>2992</v>
      </c>
      <c r="J12" s="62">
        <f t="shared" si="1"/>
        <v>16156800</v>
      </c>
      <c r="K12" s="65" t="s">
        <v>263</v>
      </c>
      <c r="L12" s="60" t="s">
        <v>264</v>
      </c>
    </row>
    <row r="13" spans="1:12" ht="30">
      <c r="A13" s="60">
        <v>9</v>
      </c>
      <c r="B13" s="60">
        <v>4252120</v>
      </c>
      <c r="C13" s="60" t="s">
        <v>265</v>
      </c>
      <c r="D13" s="61">
        <v>44598</v>
      </c>
      <c r="E13" s="62">
        <v>1750000</v>
      </c>
      <c r="F13" s="65" t="s">
        <v>248</v>
      </c>
      <c r="G13" s="66"/>
      <c r="H13" s="60">
        <v>50</v>
      </c>
      <c r="I13" s="62">
        <v>33000</v>
      </c>
      <c r="J13" s="62">
        <f t="shared" si="1"/>
        <v>1650000</v>
      </c>
      <c r="K13" s="65" t="s">
        <v>260</v>
      </c>
      <c r="L13" s="60" t="s">
        <v>266</v>
      </c>
    </row>
    <row r="14" spans="1:12" ht="30">
      <c r="A14" s="60">
        <v>10</v>
      </c>
      <c r="B14" s="60">
        <v>4821190</v>
      </c>
      <c r="C14" s="60" t="s">
        <v>247</v>
      </c>
      <c r="D14" s="61">
        <v>44606</v>
      </c>
      <c r="E14" s="62">
        <f>+J14</f>
        <v>336000</v>
      </c>
      <c r="F14" s="60" t="s">
        <v>248</v>
      </c>
      <c r="G14" s="63">
        <f>+H14</f>
        <v>2</v>
      </c>
      <c r="H14" s="60">
        <v>2</v>
      </c>
      <c r="I14" s="62">
        <v>168000</v>
      </c>
      <c r="J14" s="64">
        <f t="shared" si="1"/>
        <v>336000</v>
      </c>
      <c r="K14" s="60" t="s">
        <v>249</v>
      </c>
      <c r="L14" s="60" t="s">
        <v>250</v>
      </c>
    </row>
    <row r="15" spans="1:12" ht="30">
      <c r="A15" s="60">
        <v>11</v>
      </c>
      <c r="B15" s="60">
        <v>4354990</v>
      </c>
      <c r="C15" s="60" t="s">
        <v>267</v>
      </c>
      <c r="D15" s="61">
        <v>44611</v>
      </c>
      <c r="E15" s="62">
        <v>13400000</v>
      </c>
      <c r="F15" s="60" t="s">
        <v>248</v>
      </c>
      <c r="G15" s="66"/>
      <c r="H15" s="60">
        <v>1</v>
      </c>
      <c r="I15" s="62">
        <v>6624000</v>
      </c>
      <c r="J15" s="62">
        <f t="shared" si="1"/>
        <v>6624000</v>
      </c>
      <c r="K15" s="65" t="s">
        <v>260</v>
      </c>
      <c r="L15" s="60" t="s">
        <v>268</v>
      </c>
    </row>
    <row r="16" spans="1:12" ht="30">
      <c r="A16" s="60">
        <v>12</v>
      </c>
      <c r="B16" s="60">
        <v>4252110</v>
      </c>
      <c r="C16" s="60" t="s">
        <v>269</v>
      </c>
      <c r="D16" s="61">
        <v>44619</v>
      </c>
      <c r="E16" s="62">
        <v>2200000</v>
      </c>
      <c r="F16" s="60" t="s">
        <v>248</v>
      </c>
      <c r="G16" s="66"/>
      <c r="H16" s="60">
        <v>2</v>
      </c>
      <c r="I16" s="62">
        <v>879298</v>
      </c>
      <c r="J16" s="62">
        <f t="shared" si="1"/>
        <v>1758596</v>
      </c>
      <c r="K16" s="65" t="s">
        <v>260</v>
      </c>
      <c r="L16" s="60" t="s">
        <v>270</v>
      </c>
    </row>
    <row r="17" spans="1:12" ht="30">
      <c r="A17" s="60">
        <v>13</v>
      </c>
      <c r="B17" s="60">
        <v>4821190</v>
      </c>
      <c r="C17" s="60" t="s">
        <v>247</v>
      </c>
      <c r="D17" s="61">
        <v>44629</v>
      </c>
      <c r="E17" s="62">
        <v>336000</v>
      </c>
      <c r="F17" s="60" t="s">
        <v>248</v>
      </c>
      <c r="G17" s="66"/>
      <c r="H17" s="60">
        <v>2</v>
      </c>
      <c r="I17" s="62">
        <v>168000</v>
      </c>
      <c r="J17" s="62">
        <f t="shared" si="1"/>
        <v>336000</v>
      </c>
      <c r="K17" s="60" t="s">
        <v>249</v>
      </c>
      <c r="L17" s="60" t="s">
        <v>271</v>
      </c>
    </row>
    <row r="18" spans="1:12" ht="30">
      <c r="A18" s="60">
        <v>14</v>
      </c>
      <c r="B18" s="65">
        <v>4299990</v>
      </c>
      <c r="C18" s="60" t="s">
        <v>272</v>
      </c>
      <c r="D18" s="61">
        <v>44630</v>
      </c>
      <c r="E18" s="62">
        <v>166060000</v>
      </c>
      <c r="F18" s="60" t="s">
        <v>248</v>
      </c>
      <c r="G18" s="66"/>
      <c r="H18" s="60">
        <v>500</v>
      </c>
      <c r="I18" s="62">
        <v>332120</v>
      </c>
      <c r="J18" s="62">
        <f t="shared" si="1"/>
        <v>166060000</v>
      </c>
      <c r="K18" s="60" t="s">
        <v>249</v>
      </c>
      <c r="L18" s="60" t="s">
        <v>273</v>
      </c>
    </row>
    <row r="19" spans="1:12" ht="30">
      <c r="A19" s="60">
        <v>15</v>
      </c>
      <c r="B19" s="60">
        <v>4252120</v>
      </c>
      <c r="C19" s="60" t="s">
        <v>265</v>
      </c>
      <c r="D19" s="61">
        <v>44632</v>
      </c>
      <c r="E19" s="62">
        <v>8000000</v>
      </c>
      <c r="F19" s="60" t="s">
        <v>248</v>
      </c>
      <c r="G19" s="66"/>
      <c r="H19" s="60">
        <v>200</v>
      </c>
      <c r="I19" s="62">
        <v>38798</v>
      </c>
      <c r="J19" s="62">
        <f t="shared" si="1"/>
        <v>7759600</v>
      </c>
      <c r="K19" s="65" t="s">
        <v>260</v>
      </c>
      <c r="L19" s="60" t="s">
        <v>274</v>
      </c>
    </row>
    <row r="20" spans="1:12" ht="30">
      <c r="A20" s="60">
        <v>16</v>
      </c>
      <c r="B20" s="60">
        <v>4252130</v>
      </c>
      <c r="C20" s="60" t="s">
        <v>262</v>
      </c>
      <c r="D20" s="61">
        <v>44632</v>
      </c>
      <c r="E20" s="62">
        <v>112500000</v>
      </c>
      <c r="F20" s="60" t="s">
        <v>248</v>
      </c>
      <c r="G20" s="66"/>
      <c r="H20" s="60">
        <v>75000</v>
      </c>
      <c r="I20" s="62">
        <v>1099.1</v>
      </c>
      <c r="J20" s="62">
        <f t="shared" si="1"/>
        <v>82432500</v>
      </c>
      <c r="K20" s="65" t="s">
        <v>263</v>
      </c>
      <c r="L20" s="60" t="s">
        <v>275</v>
      </c>
    </row>
    <row r="21" spans="1:12" ht="45">
      <c r="A21" s="60">
        <v>17</v>
      </c>
      <c r="B21" s="60">
        <v>4234100</v>
      </c>
      <c r="C21" s="60" t="s">
        <v>255</v>
      </c>
      <c r="D21" s="61">
        <v>44636</v>
      </c>
      <c r="E21" s="62">
        <v>513400</v>
      </c>
      <c r="F21" s="60" t="s">
        <v>248</v>
      </c>
      <c r="G21" s="66"/>
      <c r="H21" s="60">
        <v>1</v>
      </c>
      <c r="I21" s="62">
        <v>513400</v>
      </c>
      <c r="J21" s="62">
        <f t="shared" si="1"/>
        <v>513400</v>
      </c>
      <c r="K21" s="60" t="s">
        <v>249</v>
      </c>
      <c r="L21" s="60" t="s">
        <v>257</v>
      </c>
    </row>
    <row r="22" spans="1:12" ht="30">
      <c r="A22" s="60">
        <v>18</v>
      </c>
      <c r="B22" s="60">
        <v>4299990</v>
      </c>
      <c r="C22" s="60" t="s">
        <v>276</v>
      </c>
      <c r="D22" s="61">
        <v>44636</v>
      </c>
      <c r="E22" s="62">
        <v>6000000</v>
      </c>
      <c r="F22" s="60" t="s">
        <v>248</v>
      </c>
      <c r="G22" s="66"/>
      <c r="H22" s="60">
        <v>150</v>
      </c>
      <c r="I22" s="62">
        <v>29900</v>
      </c>
      <c r="J22" s="62">
        <f t="shared" si="1"/>
        <v>4485000</v>
      </c>
      <c r="K22" s="65" t="s">
        <v>263</v>
      </c>
      <c r="L22" s="60" t="s">
        <v>264</v>
      </c>
    </row>
    <row r="23" spans="1:12" ht="30">
      <c r="A23" s="60">
        <v>19</v>
      </c>
      <c r="B23" s="60">
        <v>4252110</v>
      </c>
      <c r="C23" s="60" t="s">
        <v>277</v>
      </c>
      <c r="D23" s="61">
        <v>44638</v>
      </c>
      <c r="E23" s="62">
        <v>77000000</v>
      </c>
      <c r="F23" s="60" t="s">
        <v>248</v>
      </c>
      <c r="G23" s="66"/>
      <c r="H23" s="60">
        <v>1000</v>
      </c>
      <c r="I23" s="62">
        <v>65000</v>
      </c>
      <c r="J23" s="62">
        <f t="shared" si="1"/>
        <v>65000000</v>
      </c>
      <c r="K23" s="65" t="s">
        <v>263</v>
      </c>
      <c r="L23" s="60" t="s">
        <v>264</v>
      </c>
    </row>
    <row r="24" spans="1:12" ht="30">
      <c r="A24" s="60">
        <v>20</v>
      </c>
      <c r="B24" s="60">
        <v>4252110</v>
      </c>
      <c r="C24" s="60" t="s">
        <v>278</v>
      </c>
      <c r="D24" s="61">
        <v>44638</v>
      </c>
      <c r="E24" s="62">
        <v>80000000</v>
      </c>
      <c r="F24" s="60" t="s">
        <v>248</v>
      </c>
      <c r="G24" s="66"/>
      <c r="H24" s="60">
        <v>1000</v>
      </c>
      <c r="I24" s="62">
        <v>66000</v>
      </c>
      <c r="J24" s="62">
        <f t="shared" si="1"/>
        <v>66000000</v>
      </c>
      <c r="K24" s="65" t="s">
        <v>263</v>
      </c>
      <c r="L24" s="60" t="s">
        <v>264</v>
      </c>
    </row>
    <row r="25" spans="1:12" ht="30">
      <c r="A25" s="60">
        <v>21</v>
      </c>
      <c r="B25" s="60">
        <v>4299990</v>
      </c>
      <c r="C25" s="60" t="s">
        <v>279</v>
      </c>
      <c r="D25" s="61">
        <v>44644</v>
      </c>
      <c r="E25" s="62">
        <v>3000000</v>
      </c>
      <c r="F25" s="60" t="s">
        <v>248</v>
      </c>
      <c r="G25" s="66"/>
      <c r="H25" s="60">
        <v>1</v>
      </c>
      <c r="I25" s="62">
        <v>1999999</v>
      </c>
      <c r="J25" s="62">
        <f t="shared" si="1"/>
        <v>1999999</v>
      </c>
      <c r="K25" s="65" t="s">
        <v>260</v>
      </c>
      <c r="L25" s="60" t="s">
        <v>280</v>
      </c>
    </row>
    <row r="26" spans="1:12" ht="30">
      <c r="A26" s="60">
        <v>22</v>
      </c>
      <c r="B26" s="60">
        <v>4299990</v>
      </c>
      <c r="C26" s="60" t="s">
        <v>279</v>
      </c>
      <c r="D26" s="61">
        <v>44644</v>
      </c>
      <c r="E26" s="62">
        <v>4000000</v>
      </c>
      <c r="F26" s="60" t="s">
        <v>248</v>
      </c>
      <c r="G26" s="66"/>
      <c r="H26" s="60">
        <v>1</v>
      </c>
      <c r="I26" s="62">
        <v>2500000</v>
      </c>
      <c r="J26" s="62">
        <f t="shared" si="1"/>
        <v>2500000</v>
      </c>
      <c r="K26" s="65" t="s">
        <v>260</v>
      </c>
      <c r="L26" s="60" t="s">
        <v>280</v>
      </c>
    </row>
    <row r="27" spans="1:12" ht="30">
      <c r="A27" s="60">
        <v>23</v>
      </c>
      <c r="B27" s="60">
        <v>4299990</v>
      </c>
      <c r="C27" s="60" t="s">
        <v>281</v>
      </c>
      <c r="D27" s="61">
        <v>44644</v>
      </c>
      <c r="E27" s="62">
        <v>9000000</v>
      </c>
      <c r="F27" s="60" t="s">
        <v>248</v>
      </c>
      <c r="G27" s="66"/>
      <c r="H27" s="60">
        <v>500</v>
      </c>
      <c r="I27" s="62">
        <v>14000</v>
      </c>
      <c r="J27" s="62">
        <f t="shared" si="1"/>
        <v>7000000</v>
      </c>
      <c r="K27" s="65" t="s">
        <v>263</v>
      </c>
      <c r="L27" s="60" t="s">
        <v>282</v>
      </c>
    </row>
    <row r="28" spans="1:12" ht="30">
      <c r="A28" s="60">
        <v>24</v>
      </c>
      <c r="B28" s="60">
        <v>4299990</v>
      </c>
      <c r="C28" s="60" t="s">
        <v>281</v>
      </c>
      <c r="D28" s="61">
        <v>44644</v>
      </c>
      <c r="E28" s="62">
        <v>9000000</v>
      </c>
      <c r="F28" s="60" t="s">
        <v>248</v>
      </c>
      <c r="G28" s="66"/>
      <c r="H28" s="60">
        <v>500</v>
      </c>
      <c r="I28" s="62">
        <v>15000</v>
      </c>
      <c r="J28" s="62">
        <f t="shared" si="1"/>
        <v>7500000</v>
      </c>
      <c r="K28" s="65" t="s">
        <v>263</v>
      </c>
      <c r="L28" s="60" t="s">
        <v>282</v>
      </c>
    </row>
    <row r="29" spans="1:12" ht="30">
      <c r="A29" s="60">
        <v>25</v>
      </c>
      <c r="B29" s="60">
        <v>4299990</v>
      </c>
      <c r="C29" s="60" t="s">
        <v>283</v>
      </c>
      <c r="D29" s="61">
        <v>44644</v>
      </c>
      <c r="E29" s="62">
        <v>7500000</v>
      </c>
      <c r="F29" s="60" t="s">
        <v>248</v>
      </c>
      <c r="G29" s="66"/>
      <c r="H29" s="60">
        <v>150</v>
      </c>
      <c r="I29" s="62">
        <v>40000</v>
      </c>
      <c r="J29" s="62">
        <f t="shared" si="1"/>
        <v>6000000</v>
      </c>
      <c r="K29" s="65" t="s">
        <v>263</v>
      </c>
      <c r="L29" s="60" t="s">
        <v>284</v>
      </c>
    </row>
    <row r="30" spans="1:12" ht="30">
      <c r="A30" s="60">
        <v>26</v>
      </c>
      <c r="B30" s="60">
        <v>4299990</v>
      </c>
      <c r="C30" s="60" t="s">
        <v>283</v>
      </c>
      <c r="D30" s="61">
        <v>44644</v>
      </c>
      <c r="E30" s="62">
        <v>7500000</v>
      </c>
      <c r="F30" s="60" t="s">
        <v>248</v>
      </c>
      <c r="G30" s="66"/>
      <c r="H30" s="60">
        <v>150</v>
      </c>
      <c r="I30" s="62">
        <v>39500</v>
      </c>
      <c r="J30" s="62">
        <f t="shared" si="1"/>
        <v>5925000</v>
      </c>
      <c r="K30" s="65" t="s">
        <v>263</v>
      </c>
      <c r="L30" s="60" t="s">
        <v>282</v>
      </c>
    </row>
    <row r="31" spans="1:12" ht="30">
      <c r="A31" s="60">
        <v>27</v>
      </c>
      <c r="B31" s="60">
        <v>4299990</v>
      </c>
      <c r="C31" s="60" t="s">
        <v>285</v>
      </c>
      <c r="D31" s="61">
        <v>44644</v>
      </c>
      <c r="E31" s="62">
        <v>10500000</v>
      </c>
      <c r="F31" s="60" t="s">
        <v>248</v>
      </c>
      <c r="G31" s="66"/>
      <c r="H31" s="60">
        <v>300</v>
      </c>
      <c r="I31" s="62">
        <v>31000</v>
      </c>
      <c r="J31" s="62">
        <f t="shared" si="1"/>
        <v>9300000</v>
      </c>
      <c r="K31" s="65" t="s">
        <v>263</v>
      </c>
      <c r="L31" s="60" t="s">
        <v>264</v>
      </c>
    </row>
    <row r="32" spans="1:12" ht="30">
      <c r="A32" s="60">
        <v>28</v>
      </c>
      <c r="B32" s="60">
        <v>4299990</v>
      </c>
      <c r="C32" s="60" t="s">
        <v>285</v>
      </c>
      <c r="D32" s="61">
        <v>44644</v>
      </c>
      <c r="E32" s="62">
        <v>12250000</v>
      </c>
      <c r="F32" s="60" t="s">
        <v>248</v>
      </c>
      <c r="G32" s="66"/>
      <c r="H32" s="60">
        <v>350</v>
      </c>
      <c r="I32" s="62">
        <v>31000</v>
      </c>
      <c r="J32" s="62">
        <f t="shared" si="1"/>
        <v>10850000</v>
      </c>
      <c r="K32" s="65" t="s">
        <v>263</v>
      </c>
      <c r="L32" s="60" t="s">
        <v>264</v>
      </c>
    </row>
    <row r="33" spans="1:12" ht="30">
      <c r="A33" s="60">
        <v>29</v>
      </c>
      <c r="B33" s="60">
        <v>4299990</v>
      </c>
      <c r="C33" s="60" t="s">
        <v>285</v>
      </c>
      <c r="D33" s="61">
        <v>44644</v>
      </c>
      <c r="E33" s="62">
        <v>12250000</v>
      </c>
      <c r="F33" s="60" t="s">
        <v>248</v>
      </c>
      <c r="G33" s="66"/>
      <c r="H33" s="60">
        <v>350</v>
      </c>
      <c r="I33" s="62">
        <v>31000</v>
      </c>
      <c r="J33" s="62">
        <f t="shared" si="1"/>
        <v>10850000</v>
      </c>
      <c r="K33" s="65" t="s">
        <v>263</v>
      </c>
      <c r="L33" s="60" t="s">
        <v>264</v>
      </c>
    </row>
    <row r="34" spans="1:12" ht="30">
      <c r="A34" s="60">
        <v>30</v>
      </c>
      <c r="B34" s="60">
        <v>4299990</v>
      </c>
      <c r="C34" s="60" t="s">
        <v>286</v>
      </c>
      <c r="D34" s="61">
        <v>44644</v>
      </c>
      <c r="E34" s="62">
        <v>72000000</v>
      </c>
      <c r="F34" s="60" t="s">
        <v>248</v>
      </c>
      <c r="G34" s="66"/>
      <c r="H34" s="60">
        <v>2000</v>
      </c>
      <c r="I34" s="62">
        <v>27000</v>
      </c>
      <c r="J34" s="62">
        <f t="shared" si="1"/>
        <v>54000000</v>
      </c>
      <c r="K34" s="65" t="s">
        <v>263</v>
      </c>
      <c r="L34" s="60" t="s">
        <v>264</v>
      </c>
    </row>
    <row r="35" spans="1:12" ht="30">
      <c r="A35" s="60">
        <v>31</v>
      </c>
      <c r="B35" s="60">
        <v>4299990</v>
      </c>
      <c r="C35" s="60" t="s">
        <v>287</v>
      </c>
      <c r="D35" s="61">
        <v>44644</v>
      </c>
      <c r="E35" s="62">
        <f>+H35*28000</f>
        <v>8400000</v>
      </c>
      <c r="F35" s="60" t="s">
        <v>248</v>
      </c>
      <c r="G35" s="66"/>
      <c r="H35" s="60">
        <v>300</v>
      </c>
      <c r="I35" s="62">
        <v>23000</v>
      </c>
      <c r="J35" s="62">
        <f t="shared" si="1"/>
        <v>6900000</v>
      </c>
      <c r="K35" s="65" t="s">
        <v>263</v>
      </c>
      <c r="L35" s="60" t="s">
        <v>264</v>
      </c>
    </row>
    <row r="36" spans="1:12" ht="30">
      <c r="A36" s="60">
        <v>32</v>
      </c>
      <c r="B36" s="60">
        <v>4299990</v>
      </c>
      <c r="C36" s="60" t="s">
        <v>287</v>
      </c>
      <c r="D36" s="61">
        <v>44644</v>
      </c>
      <c r="E36" s="62">
        <f>+H36*28000</f>
        <v>8400000</v>
      </c>
      <c r="F36" s="60" t="s">
        <v>248</v>
      </c>
      <c r="G36" s="66"/>
      <c r="H36" s="60">
        <v>300</v>
      </c>
      <c r="I36" s="62">
        <v>23000</v>
      </c>
      <c r="J36" s="62">
        <f t="shared" si="1"/>
        <v>6900000</v>
      </c>
      <c r="K36" s="65" t="s">
        <v>263</v>
      </c>
      <c r="L36" s="60" t="s">
        <v>264</v>
      </c>
    </row>
    <row r="37" spans="1:12" ht="30">
      <c r="A37" s="60">
        <v>33</v>
      </c>
      <c r="B37" s="60">
        <v>4299990</v>
      </c>
      <c r="C37" s="60" t="s">
        <v>287</v>
      </c>
      <c r="D37" s="61">
        <v>44644</v>
      </c>
      <c r="E37" s="62">
        <f>+H37*28000</f>
        <v>11200000</v>
      </c>
      <c r="F37" s="60" t="s">
        <v>248</v>
      </c>
      <c r="G37" s="66"/>
      <c r="H37" s="60">
        <v>400</v>
      </c>
      <c r="I37" s="62">
        <v>23000</v>
      </c>
      <c r="J37" s="62">
        <f t="shared" si="1"/>
        <v>9200000</v>
      </c>
      <c r="K37" s="65" t="s">
        <v>263</v>
      </c>
      <c r="L37" s="60" t="s">
        <v>264</v>
      </c>
    </row>
    <row r="38" spans="1:12" ht="45">
      <c r="A38" s="60">
        <v>34</v>
      </c>
      <c r="B38" s="60">
        <v>4299990</v>
      </c>
      <c r="C38" s="60" t="s">
        <v>288</v>
      </c>
      <c r="D38" s="61">
        <v>44644</v>
      </c>
      <c r="E38" s="62">
        <v>25000000</v>
      </c>
      <c r="F38" s="60" t="s">
        <v>248</v>
      </c>
      <c r="G38" s="66"/>
      <c r="H38" s="60">
        <v>1000</v>
      </c>
      <c r="I38" s="62">
        <v>21200</v>
      </c>
      <c r="J38" s="62">
        <f t="shared" si="1"/>
        <v>21200000</v>
      </c>
      <c r="K38" s="65" t="s">
        <v>263</v>
      </c>
      <c r="L38" s="60" t="s">
        <v>264</v>
      </c>
    </row>
    <row r="39" spans="1:12" ht="30">
      <c r="A39" s="60">
        <v>35</v>
      </c>
      <c r="B39" s="60">
        <v>4821190</v>
      </c>
      <c r="C39" s="60" t="s">
        <v>247</v>
      </c>
      <c r="D39" s="61">
        <v>44645</v>
      </c>
      <c r="E39" s="62">
        <v>672000</v>
      </c>
      <c r="F39" s="60" t="s">
        <v>248</v>
      </c>
      <c r="G39" s="66"/>
      <c r="H39" s="60">
        <v>4</v>
      </c>
      <c r="I39" s="62">
        <v>168000</v>
      </c>
      <c r="J39" s="62">
        <f t="shared" si="1"/>
        <v>672000</v>
      </c>
      <c r="K39" s="65" t="s">
        <v>249</v>
      </c>
      <c r="L39" s="60" t="s">
        <v>289</v>
      </c>
    </row>
    <row r="40" spans="1:12" ht="30">
      <c r="A40" s="60">
        <v>36</v>
      </c>
      <c r="B40" s="60">
        <v>4252110</v>
      </c>
      <c r="C40" s="60" t="s">
        <v>290</v>
      </c>
      <c r="D40" s="61">
        <v>44647</v>
      </c>
      <c r="E40" s="62">
        <f>+H40*3800000</f>
        <v>15200000</v>
      </c>
      <c r="F40" s="60" t="s">
        <v>248</v>
      </c>
      <c r="G40" s="66"/>
      <c r="H40" s="60">
        <v>4</v>
      </c>
      <c r="I40" s="62">
        <v>1970000</v>
      </c>
      <c r="J40" s="62">
        <f t="shared" si="1"/>
        <v>7880000</v>
      </c>
      <c r="K40" s="65" t="s">
        <v>260</v>
      </c>
      <c r="L40" s="60" t="s">
        <v>291</v>
      </c>
    </row>
    <row r="41" spans="1:12" ht="45">
      <c r="A41" s="60">
        <v>37</v>
      </c>
      <c r="B41" s="60">
        <v>4234100</v>
      </c>
      <c r="C41" s="60" t="s">
        <v>255</v>
      </c>
      <c r="D41" s="61">
        <v>44648</v>
      </c>
      <c r="E41" s="62">
        <f>+J41</f>
        <v>975500</v>
      </c>
      <c r="F41" s="60" t="s">
        <v>248</v>
      </c>
      <c r="G41" s="66"/>
      <c r="H41" s="60">
        <v>1</v>
      </c>
      <c r="I41" s="62">
        <v>975500</v>
      </c>
      <c r="J41" s="62">
        <f t="shared" si="1"/>
        <v>975500</v>
      </c>
      <c r="K41" s="60" t="s">
        <v>249</v>
      </c>
      <c r="L41" s="60" t="s">
        <v>257</v>
      </c>
    </row>
    <row r="42" spans="1:12" ht="30">
      <c r="A42" s="60">
        <v>38</v>
      </c>
      <c r="B42" s="60">
        <v>4354990</v>
      </c>
      <c r="C42" s="60" t="s">
        <v>292</v>
      </c>
      <c r="D42" s="61">
        <v>44650</v>
      </c>
      <c r="E42" s="62">
        <f>2700000*H42</f>
        <v>10800000</v>
      </c>
      <c r="F42" s="60" t="s">
        <v>248</v>
      </c>
      <c r="G42" s="66"/>
      <c r="H42" s="60">
        <v>4</v>
      </c>
      <c r="I42" s="62">
        <v>2280000</v>
      </c>
      <c r="J42" s="62">
        <f t="shared" si="1"/>
        <v>9120000</v>
      </c>
      <c r="K42" s="65" t="s">
        <v>263</v>
      </c>
      <c r="L42" s="60" t="s">
        <v>293</v>
      </c>
    </row>
    <row r="43" spans="1:12" ht="45">
      <c r="A43" s="60">
        <v>39</v>
      </c>
      <c r="B43" s="60">
        <v>4234100</v>
      </c>
      <c r="C43" s="60" t="s">
        <v>255</v>
      </c>
      <c r="D43" s="61">
        <v>44651</v>
      </c>
      <c r="E43" s="62">
        <v>8388000</v>
      </c>
      <c r="F43" s="60" t="s">
        <v>248</v>
      </c>
      <c r="G43" s="66"/>
      <c r="H43" s="60">
        <v>1</v>
      </c>
      <c r="I43" s="62">
        <v>8388000</v>
      </c>
      <c r="J43" s="62">
        <f t="shared" si="1"/>
        <v>8388000</v>
      </c>
      <c r="K43" s="60" t="s">
        <v>249</v>
      </c>
      <c r="L43" s="60" t="s">
        <v>257</v>
      </c>
    </row>
    <row r="44" spans="1:12" ht="30">
      <c r="A44" s="60">
        <v>40</v>
      </c>
      <c r="B44" s="60">
        <v>4299990</v>
      </c>
      <c r="C44" s="65" t="s">
        <v>294</v>
      </c>
      <c r="D44" s="61">
        <v>44655</v>
      </c>
      <c r="E44" s="62">
        <v>4500000</v>
      </c>
      <c r="F44" s="60" t="s">
        <v>248</v>
      </c>
      <c r="G44" s="66"/>
      <c r="H44" s="60">
        <v>1</v>
      </c>
      <c r="I44" s="62">
        <v>1</v>
      </c>
      <c r="J44" s="62">
        <f t="shared" si="1"/>
        <v>1</v>
      </c>
      <c r="K44" s="65" t="s">
        <v>263</v>
      </c>
      <c r="L44" s="65" t="s">
        <v>295</v>
      </c>
    </row>
    <row r="45" spans="1:12" ht="30">
      <c r="A45" s="60">
        <v>41</v>
      </c>
      <c r="B45" s="60">
        <v>4252300</v>
      </c>
      <c r="C45" s="60" t="s">
        <v>296</v>
      </c>
      <c r="D45" s="61">
        <v>44655</v>
      </c>
      <c r="E45" s="62">
        <v>3000000</v>
      </c>
      <c r="F45" s="60" t="s">
        <v>248</v>
      </c>
      <c r="G45" s="60"/>
      <c r="H45" s="60">
        <v>200</v>
      </c>
      <c r="I45" s="62">
        <v>6699</v>
      </c>
      <c r="J45" s="62">
        <f t="shared" si="1"/>
        <v>1339800</v>
      </c>
      <c r="K45" s="65" t="s">
        <v>260</v>
      </c>
      <c r="L45" s="60" t="s">
        <v>297</v>
      </c>
    </row>
    <row r="46" spans="1:12" ht="30">
      <c r="A46" s="60">
        <v>42</v>
      </c>
      <c r="B46" s="60">
        <v>4354990</v>
      </c>
      <c r="C46" s="60" t="s">
        <v>298</v>
      </c>
      <c r="D46" s="61">
        <v>44655</v>
      </c>
      <c r="E46" s="62">
        <v>6000000</v>
      </c>
      <c r="F46" s="60" t="s">
        <v>248</v>
      </c>
      <c r="G46" s="60"/>
      <c r="H46" s="60">
        <v>3</v>
      </c>
      <c r="I46" s="62">
        <v>1490000</v>
      </c>
      <c r="J46" s="62">
        <f t="shared" si="1"/>
        <v>4470000</v>
      </c>
      <c r="K46" s="65" t="s">
        <v>260</v>
      </c>
      <c r="L46" s="60" t="s">
        <v>299</v>
      </c>
    </row>
    <row r="47" spans="1:12" ht="30">
      <c r="A47" s="60">
        <v>43</v>
      </c>
      <c r="B47" s="60">
        <v>4354990</v>
      </c>
      <c r="C47" s="60" t="s">
        <v>300</v>
      </c>
      <c r="D47" s="61">
        <v>44655</v>
      </c>
      <c r="E47" s="62">
        <v>6992000</v>
      </c>
      <c r="F47" s="60" t="s">
        <v>248</v>
      </c>
      <c r="G47" s="60"/>
      <c r="H47" s="60">
        <v>4</v>
      </c>
      <c r="I47" s="62">
        <v>1222000</v>
      </c>
      <c r="J47" s="62">
        <f t="shared" si="1"/>
        <v>4888000</v>
      </c>
      <c r="K47" s="65" t="s">
        <v>260</v>
      </c>
      <c r="L47" s="60" t="s">
        <v>301</v>
      </c>
    </row>
    <row r="48" spans="1:12" ht="30">
      <c r="A48" s="60">
        <v>44</v>
      </c>
      <c r="B48" s="60">
        <v>4354990</v>
      </c>
      <c r="C48" s="60" t="s">
        <v>302</v>
      </c>
      <c r="D48" s="61">
        <v>44655</v>
      </c>
      <c r="E48" s="62">
        <v>13380000</v>
      </c>
      <c r="F48" s="60" t="s">
        <v>248</v>
      </c>
      <c r="G48" s="60"/>
      <c r="H48" s="60">
        <v>4</v>
      </c>
      <c r="I48" s="62">
        <v>3000000</v>
      </c>
      <c r="J48" s="62">
        <f t="shared" si="1"/>
        <v>12000000</v>
      </c>
      <c r="K48" s="65" t="s">
        <v>260</v>
      </c>
      <c r="L48" s="60" t="s">
        <v>303</v>
      </c>
    </row>
    <row r="49" spans="1:12" ht="30">
      <c r="A49" s="60">
        <v>45</v>
      </c>
      <c r="B49" s="60">
        <v>4354920</v>
      </c>
      <c r="C49" s="60" t="s">
        <v>304</v>
      </c>
      <c r="D49" s="61">
        <v>44655</v>
      </c>
      <c r="E49" s="62">
        <v>54000000</v>
      </c>
      <c r="F49" s="60" t="s">
        <v>248</v>
      </c>
      <c r="G49" s="60"/>
      <c r="H49" s="60">
        <v>2</v>
      </c>
      <c r="I49" s="62">
        <v>22740000</v>
      </c>
      <c r="J49" s="62">
        <f t="shared" si="1"/>
        <v>45480000</v>
      </c>
      <c r="K49" s="65" t="s">
        <v>260</v>
      </c>
      <c r="L49" s="60" t="s">
        <v>305</v>
      </c>
    </row>
    <row r="50" spans="1:12" ht="30">
      <c r="A50" s="60">
        <v>46</v>
      </c>
      <c r="B50" s="60">
        <v>4252300</v>
      </c>
      <c r="C50" s="60" t="s">
        <v>306</v>
      </c>
      <c r="D50" s="61">
        <v>44655</v>
      </c>
      <c r="E50" s="62">
        <f>+H50*17000</f>
        <v>7990000</v>
      </c>
      <c r="F50" s="60" t="s">
        <v>248</v>
      </c>
      <c r="G50" s="60"/>
      <c r="H50" s="60">
        <v>470</v>
      </c>
      <c r="I50" s="62">
        <v>14999.99</v>
      </c>
      <c r="J50" s="62">
        <f t="shared" si="1"/>
        <v>7049995.3</v>
      </c>
      <c r="K50" s="65" t="s">
        <v>263</v>
      </c>
      <c r="L50" s="60" t="s">
        <v>307</v>
      </c>
    </row>
    <row r="51" spans="1:12" ht="30">
      <c r="A51" s="60">
        <v>47</v>
      </c>
      <c r="B51" s="60">
        <v>4252110</v>
      </c>
      <c r="C51" s="60" t="s">
        <v>308</v>
      </c>
      <c r="D51" s="61">
        <v>44655</v>
      </c>
      <c r="E51" s="62">
        <f>+H51*280000</f>
        <v>140000000</v>
      </c>
      <c r="F51" s="60" t="s">
        <v>248</v>
      </c>
      <c r="G51" s="60"/>
      <c r="H51" s="60">
        <v>500</v>
      </c>
      <c r="I51" s="62">
        <v>185000</v>
      </c>
      <c r="J51" s="62">
        <f t="shared" si="1"/>
        <v>92500000</v>
      </c>
      <c r="K51" s="65" t="s">
        <v>263</v>
      </c>
      <c r="L51" s="60" t="s">
        <v>264</v>
      </c>
    </row>
    <row r="52" spans="1:12" ht="45">
      <c r="A52" s="60">
        <v>48</v>
      </c>
      <c r="B52" s="60">
        <v>4234100</v>
      </c>
      <c r="C52" s="60" t="s">
        <v>255</v>
      </c>
      <c r="D52" s="61">
        <v>44655</v>
      </c>
      <c r="E52" s="62">
        <v>1185700</v>
      </c>
      <c r="F52" s="60" t="s">
        <v>248</v>
      </c>
      <c r="G52" s="60"/>
      <c r="H52" s="60">
        <v>1</v>
      </c>
      <c r="I52" s="62">
        <v>1185700</v>
      </c>
      <c r="J52" s="62">
        <f t="shared" si="1"/>
        <v>1185700</v>
      </c>
      <c r="K52" s="60" t="s">
        <v>249</v>
      </c>
      <c r="L52" s="60" t="s">
        <v>257</v>
      </c>
    </row>
    <row r="53" spans="1:12" ht="30">
      <c r="A53" s="60">
        <v>49</v>
      </c>
      <c r="B53" s="60">
        <v>4299990</v>
      </c>
      <c r="C53" s="60" t="s">
        <v>279</v>
      </c>
      <c r="D53" s="61">
        <v>44656</v>
      </c>
      <c r="E53" s="62">
        <v>5500000</v>
      </c>
      <c r="F53" s="60" t="s">
        <v>248</v>
      </c>
      <c r="G53" s="60"/>
      <c r="H53" s="60">
        <v>1</v>
      </c>
      <c r="I53" s="62">
        <v>5500000</v>
      </c>
      <c r="J53" s="62">
        <f t="shared" si="1"/>
        <v>5500000</v>
      </c>
      <c r="K53" s="65" t="s">
        <v>260</v>
      </c>
      <c r="L53" s="60" t="s">
        <v>309</v>
      </c>
    </row>
    <row r="54" spans="1:12" ht="45">
      <c r="A54" s="60">
        <v>50</v>
      </c>
      <c r="B54" s="60">
        <v>4211000</v>
      </c>
      <c r="C54" s="60" t="s">
        <v>310</v>
      </c>
      <c r="D54" s="61">
        <v>44657</v>
      </c>
      <c r="E54" s="62">
        <v>732000</v>
      </c>
      <c r="F54" s="60" t="s">
        <v>248</v>
      </c>
      <c r="G54" s="60"/>
      <c r="H54" s="60">
        <v>1</v>
      </c>
      <c r="I54" s="62">
        <v>732000</v>
      </c>
      <c r="J54" s="62">
        <f t="shared" si="1"/>
        <v>732000</v>
      </c>
      <c r="K54" s="60" t="s">
        <v>249</v>
      </c>
      <c r="L54" s="60" t="s">
        <v>311</v>
      </c>
    </row>
    <row r="55" spans="1:12" ht="45">
      <c r="A55" s="60">
        <v>51</v>
      </c>
      <c r="B55" s="60">
        <v>4234100</v>
      </c>
      <c r="C55" s="60" t="s">
        <v>255</v>
      </c>
      <c r="D55" s="61">
        <v>44657</v>
      </c>
      <c r="E55" s="62">
        <v>3776000</v>
      </c>
      <c r="F55" s="60" t="s">
        <v>248</v>
      </c>
      <c r="G55" s="60"/>
      <c r="H55" s="60">
        <v>1</v>
      </c>
      <c r="I55" s="62">
        <f>+E55</f>
        <v>3776000</v>
      </c>
      <c r="J55" s="62">
        <f t="shared" si="1"/>
        <v>3776000</v>
      </c>
      <c r="K55" s="60" t="s">
        <v>249</v>
      </c>
      <c r="L55" s="60" t="s">
        <v>312</v>
      </c>
    </row>
    <row r="56" spans="1:12" ht="30">
      <c r="A56" s="60">
        <v>52</v>
      </c>
      <c r="B56" s="60">
        <v>4252110</v>
      </c>
      <c r="C56" s="60" t="s">
        <v>313</v>
      </c>
      <c r="D56" s="61">
        <v>44658</v>
      </c>
      <c r="E56" s="62">
        <f>+H56*29000</f>
        <v>1015000</v>
      </c>
      <c r="F56" s="60" t="s">
        <v>248</v>
      </c>
      <c r="G56" s="60"/>
      <c r="H56" s="60">
        <v>35</v>
      </c>
      <c r="I56" s="62">
        <v>13000</v>
      </c>
      <c r="J56" s="62">
        <f t="shared" si="1"/>
        <v>455000</v>
      </c>
      <c r="K56" s="65" t="s">
        <v>260</v>
      </c>
      <c r="L56" s="60" t="s">
        <v>314</v>
      </c>
    </row>
    <row r="57" spans="1:12" ht="30">
      <c r="A57" s="60">
        <v>53</v>
      </c>
      <c r="B57" s="60">
        <v>4252300</v>
      </c>
      <c r="C57" s="60" t="s">
        <v>315</v>
      </c>
      <c r="D57" s="61">
        <v>44660</v>
      </c>
      <c r="E57" s="62">
        <f>+H57*2700</f>
        <v>1350000</v>
      </c>
      <c r="F57" s="60" t="s">
        <v>248</v>
      </c>
      <c r="G57" s="60"/>
      <c r="H57" s="60">
        <v>500</v>
      </c>
      <c r="I57" s="62">
        <v>2149</v>
      </c>
      <c r="J57" s="62">
        <f t="shared" si="1"/>
        <v>1074500</v>
      </c>
      <c r="K57" s="65" t="s">
        <v>260</v>
      </c>
      <c r="L57" s="60" t="s">
        <v>297</v>
      </c>
    </row>
    <row r="58" spans="1:12" ht="30">
      <c r="A58" s="60">
        <v>54</v>
      </c>
      <c r="B58" s="60">
        <v>4252300</v>
      </c>
      <c r="C58" s="60" t="s">
        <v>316</v>
      </c>
      <c r="D58" s="61">
        <v>44660</v>
      </c>
      <c r="E58" s="62">
        <f>+H58*7500</f>
        <v>6000000</v>
      </c>
      <c r="F58" s="60" t="s">
        <v>248</v>
      </c>
      <c r="G58" s="60"/>
      <c r="H58" s="60">
        <v>800</v>
      </c>
      <c r="I58" s="62">
        <v>5174</v>
      </c>
      <c r="J58" s="62">
        <f t="shared" si="1"/>
        <v>4139200</v>
      </c>
      <c r="K58" s="65" t="s">
        <v>260</v>
      </c>
      <c r="L58" s="60" t="s">
        <v>297</v>
      </c>
    </row>
    <row r="59" spans="1:12" ht="30">
      <c r="A59" s="60">
        <v>55</v>
      </c>
      <c r="B59" s="60">
        <v>4252300</v>
      </c>
      <c r="C59" s="60" t="s">
        <v>317</v>
      </c>
      <c r="D59" s="61">
        <v>44660</v>
      </c>
      <c r="E59" s="62">
        <f>+H59*15000</f>
        <v>3000000</v>
      </c>
      <c r="F59" s="60" t="s">
        <v>248</v>
      </c>
      <c r="G59" s="60"/>
      <c r="H59" s="60">
        <v>200</v>
      </c>
      <c r="I59" s="62">
        <v>12678.99</v>
      </c>
      <c r="J59" s="62">
        <f t="shared" si="1"/>
        <v>2535798</v>
      </c>
      <c r="K59" s="65" t="s">
        <v>260</v>
      </c>
      <c r="L59" s="60" t="s">
        <v>297</v>
      </c>
    </row>
    <row r="60" spans="1:12" ht="30">
      <c r="A60" s="60">
        <v>56</v>
      </c>
      <c r="B60" s="60">
        <v>4354920</v>
      </c>
      <c r="C60" s="60" t="s">
        <v>318</v>
      </c>
      <c r="D60" s="61">
        <v>44660</v>
      </c>
      <c r="E60" s="62">
        <v>16750000</v>
      </c>
      <c r="F60" s="60" t="s">
        <v>248</v>
      </c>
      <c r="G60" s="60"/>
      <c r="H60" s="60">
        <v>1</v>
      </c>
      <c r="I60" s="62">
        <v>12900000</v>
      </c>
      <c r="J60" s="62">
        <f t="shared" si="1"/>
        <v>12900000</v>
      </c>
      <c r="K60" s="65" t="s">
        <v>260</v>
      </c>
      <c r="L60" s="60" t="s">
        <v>319</v>
      </c>
    </row>
    <row r="61" spans="1:12" ht="90">
      <c r="A61" s="60">
        <v>57</v>
      </c>
      <c r="B61" s="60">
        <v>4299990</v>
      </c>
      <c r="C61" s="60" t="s">
        <v>320</v>
      </c>
      <c r="D61" s="61">
        <v>44663</v>
      </c>
      <c r="E61" s="62">
        <f>+J61</f>
        <v>187712782</v>
      </c>
      <c r="F61" s="60" t="s">
        <v>248</v>
      </c>
      <c r="G61" s="60"/>
      <c r="H61" s="60">
        <v>1</v>
      </c>
      <c r="I61" s="62">
        <v>187712782</v>
      </c>
      <c r="J61" s="62">
        <f>+H61*I61</f>
        <v>187712782</v>
      </c>
      <c r="K61" s="60" t="s">
        <v>321</v>
      </c>
      <c r="L61" s="60" t="s">
        <v>322</v>
      </c>
    </row>
    <row r="62" spans="1:12" ht="75">
      <c r="A62" s="60">
        <v>58</v>
      </c>
      <c r="B62" s="60">
        <v>4299990</v>
      </c>
      <c r="C62" s="60" t="s">
        <v>323</v>
      </c>
      <c r="D62" s="61">
        <v>44663</v>
      </c>
      <c r="E62" s="62">
        <f>+I62</f>
        <v>10898120</v>
      </c>
      <c r="F62" s="60" t="s">
        <v>248</v>
      </c>
      <c r="G62" s="60"/>
      <c r="H62" s="60">
        <v>1</v>
      </c>
      <c r="I62" s="62">
        <v>10898120</v>
      </c>
      <c r="J62" s="62">
        <f>+H62*I62</f>
        <v>10898120</v>
      </c>
      <c r="K62" s="60" t="s">
        <v>321</v>
      </c>
      <c r="L62" s="60" t="s">
        <v>322</v>
      </c>
    </row>
    <row r="63" spans="1:12" ht="37.5" customHeight="1">
      <c r="A63" s="60">
        <v>59</v>
      </c>
      <c r="B63" s="60">
        <v>4355100</v>
      </c>
      <c r="C63" s="60" t="s">
        <v>324</v>
      </c>
      <c r="D63" s="67">
        <v>44664</v>
      </c>
      <c r="E63" s="62">
        <v>258000000</v>
      </c>
      <c r="F63" s="60" t="s">
        <v>248</v>
      </c>
      <c r="G63" s="60"/>
      <c r="H63" s="60">
        <v>132</v>
      </c>
      <c r="I63" s="62">
        <v>258000000</v>
      </c>
      <c r="J63" s="62">
        <v>258000000</v>
      </c>
      <c r="K63" s="60" t="s">
        <v>249</v>
      </c>
      <c r="L63" s="60" t="s">
        <v>325</v>
      </c>
    </row>
    <row r="64" spans="1:12" ht="30">
      <c r="A64" s="60">
        <v>60</v>
      </c>
      <c r="B64" s="60">
        <v>4821190</v>
      </c>
      <c r="C64" s="60" t="s">
        <v>247</v>
      </c>
      <c r="D64" s="67">
        <v>44664</v>
      </c>
      <c r="E64" s="62">
        <v>201600</v>
      </c>
      <c r="F64" s="60" t="s">
        <v>248</v>
      </c>
      <c r="G64" s="60"/>
      <c r="H64" s="60">
        <v>1</v>
      </c>
      <c r="I64" s="62">
        <v>201600</v>
      </c>
      <c r="J64" s="62">
        <v>201600</v>
      </c>
      <c r="K64" s="60" t="s">
        <v>249</v>
      </c>
      <c r="L64" s="60" t="s">
        <v>289</v>
      </c>
    </row>
    <row r="65" spans="1:12" ht="45">
      <c r="A65" s="60">
        <v>61</v>
      </c>
      <c r="B65" s="60">
        <v>4252110</v>
      </c>
      <c r="C65" s="60" t="s">
        <v>326</v>
      </c>
      <c r="D65" s="67">
        <v>44664</v>
      </c>
      <c r="E65" s="62">
        <f>10000*1400</f>
        <v>14000000</v>
      </c>
      <c r="F65" s="60" t="s">
        <v>248</v>
      </c>
      <c r="G65" s="60"/>
      <c r="H65" s="60">
        <v>10000</v>
      </c>
      <c r="I65" s="62">
        <v>800</v>
      </c>
      <c r="J65" s="62">
        <f>+H65*I65</f>
        <v>8000000</v>
      </c>
      <c r="K65" s="65" t="s">
        <v>260</v>
      </c>
      <c r="L65" s="60" t="s">
        <v>327</v>
      </c>
    </row>
    <row r="66" spans="1:12" ht="30">
      <c r="A66" s="60">
        <v>62</v>
      </c>
      <c r="B66" s="60">
        <v>4252110</v>
      </c>
      <c r="C66" s="60" t="s">
        <v>328</v>
      </c>
      <c r="D66" s="61">
        <v>44668</v>
      </c>
      <c r="E66" s="62">
        <v>450000</v>
      </c>
      <c r="F66" s="60" t="s">
        <v>248</v>
      </c>
      <c r="G66" s="60"/>
      <c r="H66" s="60">
        <v>1</v>
      </c>
      <c r="I66" s="62">
        <v>330000</v>
      </c>
      <c r="J66" s="62">
        <f aca="true" t="shared" si="2" ref="J66:J87">+H66*I66</f>
        <v>330000</v>
      </c>
      <c r="K66" s="65" t="s">
        <v>260</v>
      </c>
      <c r="L66" s="60" t="s">
        <v>329</v>
      </c>
    </row>
    <row r="67" spans="1:12" ht="30">
      <c r="A67" s="60">
        <v>63</v>
      </c>
      <c r="B67" s="60">
        <v>4252110</v>
      </c>
      <c r="C67" s="68" t="s">
        <v>328</v>
      </c>
      <c r="D67" s="61">
        <v>44668</v>
      </c>
      <c r="E67" s="62">
        <v>380000</v>
      </c>
      <c r="F67" s="60" t="s">
        <v>248</v>
      </c>
      <c r="G67" s="68"/>
      <c r="H67" s="60">
        <v>1</v>
      </c>
      <c r="I67" s="62">
        <v>250000</v>
      </c>
      <c r="J67" s="62">
        <f t="shared" si="2"/>
        <v>250000</v>
      </c>
      <c r="K67" s="65" t="s">
        <v>260</v>
      </c>
      <c r="L67" s="60" t="s">
        <v>330</v>
      </c>
    </row>
    <row r="68" spans="1:12" ht="45">
      <c r="A68" s="60">
        <v>64</v>
      </c>
      <c r="B68" s="60">
        <v>4234100</v>
      </c>
      <c r="C68" s="60" t="s">
        <v>255</v>
      </c>
      <c r="D68" s="61">
        <v>44671</v>
      </c>
      <c r="E68" s="62">
        <v>9555900</v>
      </c>
      <c r="F68" s="60" t="s">
        <v>248</v>
      </c>
      <c r="G68" s="60"/>
      <c r="H68" s="60">
        <v>1</v>
      </c>
      <c r="I68" s="62">
        <v>9555900</v>
      </c>
      <c r="J68" s="62">
        <f t="shared" si="2"/>
        <v>9555900</v>
      </c>
      <c r="K68" s="60" t="s">
        <v>249</v>
      </c>
      <c r="L68" s="60" t="s">
        <v>257</v>
      </c>
    </row>
    <row r="69" spans="1:12" ht="30">
      <c r="A69" s="60">
        <v>65</v>
      </c>
      <c r="B69" s="60">
        <v>4252110</v>
      </c>
      <c r="C69" s="60" t="s">
        <v>331</v>
      </c>
      <c r="D69" s="61">
        <v>44673</v>
      </c>
      <c r="E69" s="62">
        <f>3*350000</f>
        <v>1050000</v>
      </c>
      <c r="F69" s="60" t="s">
        <v>248</v>
      </c>
      <c r="G69" s="60"/>
      <c r="H69" s="60">
        <v>3</v>
      </c>
      <c r="I69" s="62">
        <v>115000</v>
      </c>
      <c r="J69" s="62">
        <f t="shared" si="2"/>
        <v>345000</v>
      </c>
      <c r="K69" s="65" t="s">
        <v>260</v>
      </c>
      <c r="L69" s="60" t="s">
        <v>332</v>
      </c>
    </row>
    <row r="70" spans="1:12" ht="30">
      <c r="A70" s="60">
        <v>66</v>
      </c>
      <c r="B70" s="60">
        <v>4299990</v>
      </c>
      <c r="C70" s="60" t="s">
        <v>333</v>
      </c>
      <c r="D70" s="61">
        <v>44674</v>
      </c>
      <c r="E70" s="62">
        <v>4000000</v>
      </c>
      <c r="F70" s="60" t="s">
        <v>248</v>
      </c>
      <c r="G70" s="60"/>
      <c r="H70" s="60">
        <v>1</v>
      </c>
      <c r="I70" s="62">
        <v>500000</v>
      </c>
      <c r="J70" s="62">
        <f t="shared" si="2"/>
        <v>500000</v>
      </c>
      <c r="K70" s="65" t="s">
        <v>260</v>
      </c>
      <c r="L70" s="60" t="s">
        <v>334</v>
      </c>
    </row>
    <row r="71" spans="1:12" ht="30">
      <c r="A71" s="60">
        <v>67</v>
      </c>
      <c r="B71" s="60">
        <v>4252110</v>
      </c>
      <c r="C71" s="60" t="s">
        <v>335</v>
      </c>
      <c r="D71" s="61">
        <v>44675</v>
      </c>
      <c r="E71" s="62">
        <f>50*19200</f>
        <v>960000</v>
      </c>
      <c r="F71" s="60" t="s">
        <v>248</v>
      </c>
      <c r="G71" s="60"/>
      <c r="H71" s="60">
        <v>50</v>
      </c>
      <c r="I71" s="62">
        <v>13333</v>
      </c>
      <c r="J71" s="62">
        <f t="shared" si="2"/>
        <v>666650</v>
      </c>
      <c r="K71" s="65" t="s">
        <v>260</v>
      </c>
      <c r="L71" s="60" t="s">
        <v>336</v>
      </c>
    </row>
    <row r="72" spans="1:12" ht="30">
      <c r="A72" s="60">
        <v>68</v>
      </c>
      <c r="B72" s="60">
        <v>4252110</v>
      </c>
      <c r="C72" s="60" t="s">
        <v>337</v>
      </c>
      <c r="D72" s="67">
        <v>44676</v>
      </c>
      <c r="E72" s="62">
        <v>3100000</v>
      </c>
      <c r="F72" s="60" t="s">
        <v>248</v>
      </c>
      <c r="G72" s="60"/>
      <c r="H72" s="60">
        <v>1</v>
      </c>
      <c r="I72" s="62">
        <v>1798000</v>
      </c>
      <c r="J72" s="62">
        <f t="shared" si="2"/>
        <v>1798000</v>
      </c>
      <c r="K72" s="60" t="s">
        <v>338</v>
      </c>
      <c r="L72" s="60" t="s">
        <v>339</v>
      </c>
    </row>
    <row r="73" spans="1:12" ht="30">
      <c r="A73" s="60">
        <v>69</v>
      </c>
      <c r="B73" s="60">
        <v>4252110</v>
      </c>
      <c r="C73" s="60" t="s">
        <v>340</v>
      </c>
      <c r="D73" s="67">
        <v>44676</v>
      </c>
      <c r="E73" s="62">
        <v>4500000</v>
      </c>
      <c r="F73" s="60" t="s">
        <v>248</v>
      </c>
      <c r="G73" s="60"/>
      <c r="H73" s="60">
        <v>1</v>
      </c>
      <c r="I73" s="62">
        <v>3330000</v>
      </c>
      <c r="J73" s="62">
        <f t="shared" si="2"/>
        <v>3330000</v>
      </c>
      <c r="K73" s="60" t="s">
        <v>338</v>
      </c>
      <c r="L73" s="60" t="s">
        <v>341</v>
      </c>
    </row>
    <row r="74" spans="1:12" ht="30">
      <c r="A74" s="60">
        <v>70</v>
      </c>
      <c r="B74" s="60">
        <v>4252110</v>
      </c>
      <c r="C74" s="60" t="s">
        <v>342</v>
      </c>
      <c r="D74" s="67">
        <v>44677</v>
      </c>
      <c r="E74" s="62">
        <v>4050000</v>
      </c>
      <c r="F74" s="60" t="s">
        <v>248</v>
      </c>
      <c r="G74" s="60"/>
      <c r="H74" s="60">
        <v>1</v>
      </c>
      <c r="I74" s="62">
        <v>2592000</v>
      </c>
      <c r="J74" s="62">
        <f t="shared" si="2"/>
        <v>2592000</v>
      </c>
      <c r="K74" s="60" t="s">
        <v>338</v>
      </c>
      <c r="L74" s="60" t="s">
        <v>341</v>
      </c>
    </row>
    <row r="75" spans="1:12" ht="30">
      <c r="A75" s="60">
        <v>71</v>
      </c>
      <c r="B75" s="60">
        <v>4252110</v>
      </c>
      <c r="C75" s="60" t="s">
        <v>343</v>
      </c>
      <c r="D75" s="67">
        <v>44678</v>
      </c>
      <c r="E75" s="62">
        <v>14500000</v>
      </c>
      <c r="F75" s="60" t="s">
        <v>248</v>
      </c>
      <c r="G75" s="60"/>
      <c r="H75" s="60">
        <v>1</v>
      </c>
      <c r="I75" s="62">
        <v>4060000</v>
      </c>
      <c r="J75" s="62">
        <f t="shared" si="2"/>
        <v>4060000</v>
      </c>
      <c r="K75" s="60" t="s">
        <v>338</v>
      </c>
      <c r="L75" s="60" t="s">
        <v>344</v>
      </c>
    </row>
    <row r="76" spans="1:12" ht="30">
      <c r="A76" s="60">
        <v>72</v>
      </c>
      <c r="B76" s="60">
        <v>4252300</v>
      </c>
      <c r="C76" s="60" t="s">
        <v>345</v>
      </c>
      <c r="D76" s="67">
        <v>44678</v>
      </c>
      <c r="E76" s="62">
        <v>6407400</v>
      </c>
      <c r="F76" s="60" t="s">
        <v>248</v>
      </c>
      <c r="G76" s="60"/>
      <c r="H76" s="60">
        <v>1</v>
      </c>
      <c r="I76" s="62">
        <v>6407400</v>
      </c>
      <c r="J76" s="62">
        <f t="shared" si="2"/>
        <v>6407400</v>
      </c>
      <c r="K76" s="60" t="s">
        <v>346</v>
      </c>
      <c r="L76" s="60" t="s">
        <v>347</v>
      </c>
    </row>
    <row r="77" spans="1:12" ht="45">
      <c r="A77" s="60">
        <v>73</v>
      </c>
      <c r="B77" s="60">
        <v>4234100</v>
      </c>
      <c r="C77" s="60" t="s">
        <v>255</v>
      </c>
      <c r="D77" s="61">
        <v>44688</v>
      </c>
      <c r="E77" s="62">
        <f>+I77</f>
        <v>6020000</v>
      </c>
      <c r="F77" s="60" t="s">
        <v>248</v>
      </c>
      <c r="G77" s="60"/>
      <c r="H77" s="60">
        <v>1</v>
      </c>
      <c r="I77" s="62">
        <v>6020000</v>
      </c>
      <c r="J77" s="62">
        <f>+H77*I77</f>
        <v>6020000</v>
      </c>
      <c r="K77" s="60" t="s">
        <v>249</v>
      </c>
      <c r="L77" s="60" t="s">
        <v>257</v>
      </c>
    </row>
    <row r="78" spans="1:12" ht="30">
      <c r="A78" s="60">
        <v>74</v>
      </c>
      <c r="B78" s="60">
        <v>4252110</v>
      </c>
      <c r="C78" s="60" t="s">
        <v>348</v>
      </c>
      <c r="D78" s="61">
        <v>44693</v>
      </c>
      <c r="E78" s="62">
        <v>115000000</v>
      </c>
      <c r="F78" s="60" t="s">
        <v>248</v>
      </c>
      <c r="G78" s="60"/>
      <c r="H78" s="60">
        <v>1</v>
      </c>
      <c r="I78" s="62">
        <v>115000000</v>
      </c>
      <c r="J78" s="62">
        <f t="shared" si="2"/>
        <v>115000000</v>
      </c>
      <c r="K78" s="60" t="s">
        <v>249</v>
      </c>
      <c r="L78" s="60" t="s">
        <v>349</v>
      </c>
    </row>
    <row r="79" spans="1:12" ht="30">
      <c r="A79" s="60">
        <v>75</v>
      </c>
      <c r="B79" s="60">
        <v>4821190</v>
      </c>
      <c r="C79" s="60" t="s">
        <v>350</v>
      </c>
      <c r="D79" s="67">
        <v>44694</v>
      </c>
      <c r="E79" s="62">
        <v>50000000</v>
      </c>
      <c r="F79" s="60" t="s">
        <v>248</v>
      </c>
      <c r="G79" s="60"/>
      <c r="H79" s="60">
        <v>1</v>
      </c>
      <c r="I79" s="62">
        <v>50000000</v>
      </c>
      <c r="J79" s="62">
        <f t="shared" si="2"/>
        <v>50000000</v>
      </c>
      <c r="K79" s="60" t="s">
        <v>249</v>
      </c>
      <c r="L79" s="60" t="s">
        <v>351</v>
      </c>
    </row>
    <row r="80" spans="1:12" ht="45">
      <c r="A80" s="60">
        <v>76</v>
      </c>
      <c r="B80" s="60">
        <v>4121200</v>
      </c>
      <c r="C80" s="60" t="s">
        <v>352</v>
      </c>
      <c r="D80" s="67">
        <v>44698</v>
      </c>
      <c r="E80" s="62">
        <v>1800000</v>
      </c>
      <c r="F80" s="65" t="s">
        <v>256</v>
      </c>
      <c r="G80" s="60"/>
      <c r="H80" s="60">
        <v>1</v>
      </c>
      <c r="I80" s="62">
        <v>1800000</v>
      </c>
      <c r="J80" s="62">
        <f t="shared" si="2"/>
        <v>1800000</v>
      </c>
      <c r="K80" s="60" t="s">
        <v>249</v>
      </c>
      <c r="L80" s="60" t="s">
        <v>353</v>
      </c>
    </row>
    <row r="81" spans="1:12" ht="30">
      <c r="A81" s="60">
        <v>77</v>
      </c>
      <c r="B81" s="60">
        <v>4252110</v>
      </c>
      <c r="C81" s="60" t="s">
        <v>354</v>
      </c>
      <c r="D81" s="67">
        <v>44699</v>
      </c>
      <c r="E81" s="62">
        <f>50*6000</f>
        <v>300000</v>
      </c>
      <c r="F81" s="60" t="s">
        <v>248</v>
      </c>
      <c r="G81" s="60"/>
      <c r="H81" s="60">
        <v>50</v>
      </c>
      <c r="I81" s="62">
        <v>3500</v>
      </c>
      <c r="J81" s="62">
        <f t="shared" si="2"/>
        <v>175000</v>
      </c>
      <c r="K81" s="65" t="s">
        <v>260</v>
      </c>
      <c r="L81" s="60" t="s">
        <v>355</v>
      </c>
    </row>
    <row r="82" spans="1:12" ht="30">
      <c r="A82" s="60">
        <v>78</v>
      </c>
      <c r="B82" s="60">
        <v>4821190</v>
      </c>
      <c r="C82" s="60" t="s">
        <v>356</v>
      </c>
      <c r="D82" s="67">
        <v>44701</v>
      </c>
      <c r="E82" s="62">
        <v>35000000</v>
      </c>
      <c r="F82" s="60" t="s">
        <v>248</v>
      </c>
      <c r="G82" s="60"/>
      <c r="H82" s="60">
        <v>1</v>
      </c>
      <c r="I82" s="62">
        <v>35000000</v>
      </c>
      <c r="J82" s="62">
        <f t="shared" si="2"/>
        <v>35000000</v>
      </c>
      <c r="K82" s="60" t="s">
        <v>249</v>
      </c>
      <c r="L82" s="60" t="s">
        <v>357</v>
      </c>
    </row>
    <row r="83" spans="1:12" ht="30">
      <c r="A83" s="60">
        <v>79</v>
      </c>
      <c r="B83" s="60">
        <v>4821190</v>
      </c>
      <c r="C83" s="60" t="s">
        <v>358</v>
      </c>
      <c r="D83" s="67">
        <v>44701</v>
      </c>
      <c r="E83" s="62">
        <f>+I83</f>
        <v>214822820</v>
      </c>
      <c r="F83" s="65" t="s">
        <v>256</v>
      </c>
      <c r="G83" s="60"/>
      <c r="H83" s="60">
        <v>1</v>
      </c>
      <c r="I83" s="62">
        <v>214822820</v>
      </c>
      <c r="J83" s="62">
        <f t="shared" si="2"/>
        <v>214822820</v>
      </c>
      <c r="K83" s="60" t="s">
        <v>249</v>
      </c>
      <c r="L83" s="60" t="s">
        <v>359</v>
      </c>
    </row>
    <row r="84" spans="1:12" ht="60">
      <c r="A84" s="60">
        <v>80</v>
      </c>
      <c r="B84" s="60">
        <v>4291000</v>
      </c>
      <c r="C84" s="60" t="s">
        <v>360</v>
      </c>
      <c r="D84" s="67">
        <v>44701</v>
      </c>
      <c r="E84" s="62">
        <v>415800</v>
      </c>
      <c r="F84" s="60" t="s">
        <v>248</v>
      </c>
      <c r="G84" s="60"/>
      <c r="H84" s="60">
        <v>1</v>
      </c>
      <c r="I84" s="62">
        <v>415800</v>
      </c>
      <c r="J84" s="62">
        <f t="shared" si="2"/>
        <v>415800</v>
      </c>
      <c r="K84" s="60" t="s">
        <v>321</v>
      </c>
      <c r="L84" s="60" t="s">
        <v>361</v>
      </c>
    </row>
    <row r="85" spans="1:12" ht="30">
      <c r="A85" s="60">
        <v>81</v>
      </c>
      <c r="B85" s="60">
        <v>4821190</v>
      </c>
      <c r="C85" s="60" t="s">
        <v>362</v>
      </c>
      <c r="D85" s="67">
        <v>44701</v>
      </c>
      <c r="E85" s="62">
        <f>+I85</f>
        <v>1966000</v>
      </c>
      <c r="F85" s="65" t="s">
        <v>256</v>
      </c>
      <c r="G85" s="60"/>
      <c r="H85" s="60">
        <v>20</v>
      </c>
      <c r="I85" s="62">
        <v>1966000</v>
      </c>
      <c r="J85" s="62">
        <f t="shared" si="2"/>
        <v>39320000</v>
      </c>
      <c r="K85" s="60" t="s">
        <v>249</v>
      </c>
      <c r="L85" s="60" t="s">
        <v>363</v>
      </c>
    </row>
    <row r="86" spans="1:12" ht="30">
      <c r="A86" s="60">
        <v>82</v>
      </c>
      <c r="B86" s="60">
        <v>4299990</v>
      </c>
      <c r="C86" s="60" t="s">
        <v>364</v>
      </c>
      <c r="D86" s="67">
        <v>44703</v>
      </c>
      <c r="E86" s="62">
        <f>1750*7000</f>
        <v>12250000</v>
      </c>
      <c r="F86" s="60" t="s">
        <v>248</v>
      </c>
      <c r="G86" s="60"/>
      <c r="H86" s="60">
        <v>1750</v>
      </c>
      <c r="I86" s="62">
        <v>4000</v>
      </c>
      <c r="J86" s="62">
        <f t="shared" si="2"/>
        <v>7000000</v>
      </c>
      <c r="K86" s="60" t="s">
        <v>263</v>
      </c>
      <c r="L86" s="60" t="s">
        <v>365</v>
      </c>
    </row>
    <row r="87" spans="1:12" ht="30">
      <c r="A87" s="60">
        <v>83</v>
      </c>
      <c r="B87" s="60">
        <v>4252110</v>
      </c>
      <c r="C87" s="60" t="s">
        <v>366</v>
      </c>
      <c r="D87" s="67">
        <v>44704</v>
      </c>
      <c r="E87" s="62">
        <v>2700000</v>
      </c>
      <c r="F87" s="60" t="s">
        <v>248</v>
      </c>
      <c r="G87" s="60"/>
      <c r="H87" s="60">
        <v>1</v>
      </c>
      <c r="I87" s="62">
        <v>1512000</v>
      </c>
      <c r="J87" s="62">
        <f t="shared" si="2"/>
        <v>1512000</v>
      </c>
      <c r="K87" s="60" t="s">
        <v>338</v>
      </c>
      <c r="L87" s="60" t="s">
        <v>367</v>
      </c>
    </row>
    <row r="88" spans="1:12" ht="30">
      <c r="A88" s="60">
        <v>84</v>
      </c>
      <c r="B88" s="60">
        <v>4299990</v>
      </c>
      <c r="C88" s="60" t="s">
        <v>362</v>
      </c>
      <c r="D88" s="67">
        <v>44704</v>
      </c>
      <c r="E88" s="62">
        <v>35000000</v>
      </c>
      <c r="F88" s="60" t="s">
        <v>248</v>
      </c>
      <c r="G88" s="60"/>
      <c r="H88" s="60">
        <v>10</v>
      </c>
      <c r="I88" s="62">
        <v>3500000</v>
      </c>
      <c r="J88" s="62">
        <f>+H88*I88</f>
        <v>35000000</v>
      </c>
      <c r="K88" s="60" t="s">
        <v>249</v>
      </c>
      <c r="L88" s="60" t="s">
        <v>363</v>
      </c>
    </row>
    <row r="89" spans="1:12" ht="30">
      <c r="A89" s="60">
        <v>85</v>
      </c>
      <c r="B89" s="60">
        <v>4821190</v>
      </c>
      <c r="C89" s="60" t="s">
        <v>368</v>
      </c>
      <c r="D89" s="67">
        <v>44704</v>
      </c>
      <c r="E89" s="62">
        <v>315294000.6</v>
      </c>
      <c r="F89" s="60" t="s">
        <v>248</v>
      </c>
      <c r="G89" s="60"/>
      <c r="H89" s="60"/>
      <c r="I89" s="62">
        <f>+E89</f>
        <v>315294000.6</v>
      </c>
      <c r="J89" s="62">
        <f>+I89</f>
        <v>315294000.6</v>
      </c>
      <c r="K89" s="60" t="s">
        <v>249</v>
      </c>
      <c r="L89" s="60" t="s">
        <v>369</v>
      </c>
    </row>
    <row r="90" spans="1:12" ht="30">
      <c r="A90" s="60">
        <v>86</v>
      </c>
      <c r="B90" s="60">
        <v>4821190</v>
      </c>
      <c r="C90" s="60" t="s">
        <v>370</v>
      </c>
      <c r="D90" s="67">
        <v>44705</v>
      </c>
      <c r="E90" s="62">
        <v>77400000</v>
      </c>
      <c r="F90" s="65" t="s">
        <v>256</v>
      </c>
      <c r="G90" s="60"/>
      <c r="H90" s="60">
        <v>1</v>
      </c>
      <c r="I90" s="62">
        <v>61000000</v>
      </c>
      <c r="J90" s="62">
        <f>+I90</f>
        <v>61000000</v>
      </c>
      <c r="K90" s="60" t="s">
        <v>249</v>
      </c>
      <c r="L90" s="60" t="s">
        <v>371</v>
      </c>
    </row>
    <row r="91" spans="1:12" ht="30">
      <c r="A91" s="60">
        <v>87</v>
      </c>
      <c r="B91" s="60">
        <v>4821190</v>
      </c>
      <c r="C91" s="60" t="s">
        <v>372</v>
      </c>
      <c r="D91" s="67">
        <v>44705</v>
      </c>
      <c r="E91" s="62">
        <v>95700000</v>
      </c>
      <c r="F91" s="65" t="s">
        <v>256</v>
      </c>
      <c r="G91" s="60"/>
      <c r="H91" s="60"/>
      <c r="I91" s="62">
        <v>42242000</v>
      </c>
      <c r="J91" s="62">
        <f>+I91</f>
        <v>42242000</v>
      </c>
      <c r="K91" s="60" t="s">
        <v>249</v>
      </c>
      <c r="L91" s="60" t="s">
        <v>371</v>
      </c>
    </row>
    <row r="92" spans="1:12" ht="30">
      <c r="A92" s="60">
        <v>88</v>
      </c>
      <c r="B92" s="60">
        <v>4299990</v>
      </c>
      <c r="C92" s="60" t="s">
        <v>373</v>
      </c>
      <c r="D92" s="67">
        <v>44707</v>
      </c>
      <c r="E92" s="62">
        <f>+J92</f>
        <v>139340000</v>
      </c>
      <c r="F92" s="60" t="s">
        <v>248</v>
      </c>
      <c r="G92" s="60"/>
      <c r="H92" s="60"/>
      <c r="I92" s="62">
        <v>139340000</v>
      </c>
      <c r="J92" s="62">
        <v>139340000</v>
      </c>
      <c r="K92" s="60" t="s">
        <v>249</v>
      </c>
      <c r="L92" s="60" t="s">
        <v>374</v>
      </c>
    </row>
    <row r="93" spans="1:12" ht="30">
      <c r="A93" s="60">
        <v>89</v>
      </c>
      <c r="B93" s="60">
        <v>4252130</v>
      </c>
      <c r="C93" s="60" t="s">
        <v>375</v>
      </c>
      <c r="D93" s="67">
        <v>44707</v>
      </c>
      <c r="E93" s="62" t="s">
        <v>376</v>
      </c>
      <c r="F93" s="60" t="s">
        <v>248</v>
      </c>
      <c r="G93" s="60"/>
      <c r="H93" s="60"/>
      <c r="I93" s="62" t="s">
        <v>376</v>
      </c>
      <c r="J93" s="62" t="s">
        <v>376</v>
      </c>
      <c r="K93" s="60" t="s">
        <v>321</v>
      </c>
      <c r="L93" s="60" t="s">
        <v>377</v>
      </c>
    </row>
    <row r="94" spans="1:12" ht="105">
      <c r="A94" s="60">
        <v>90</v>
      </c>
      <c r="B94" s="60">
        <v>4299990</v>
      </c>
      <c r="C94" s="60" t="s">
        <v>378</v>
      </c>
      <c r="D94" s="67">
        <v>44711</v>
      </c>
      <c r="E94" s="62" t="s">
        <v>379</v>
      </c>
      <c r="F94" s="60" t="s">
        <v>248</v>
      </c>
      <c r="G94" s="60"/>
      <c r="H94" s="60">
        <v>1</v>
      </c>
      <c r="I94" s="62" t="s">
        <v>379</v>
      </c>
      <c r="J94" s="60" t="s">
        <v>379</v>
      </c>
      <c r="K94" s="60" t="s">
        <v>321</v>
      </c>
      <c r="L94" s="60" t="s">
        <v>380</v>
      </c>
    </row>
    <row r="95" spans="1:12" ht="45">
      <c r="A95" s="60">
        <v>91</v>
      </c>
      <c r="B95" s="60">
        <v>4234100</v>
      </c>
      <c r="C95" s="60" t="s">
        <v>255</v>
      </c>
      <c r="D95" s="61">
        <v>44712</v>
      </c>
      <c r="E95" s="62">
        <f>+I95</f>
        <v>11210700</v>
      </c>
      <c r="F95" s="60" t="s">
        <v>248</v>
      </c>
      <c r="G95" s="60"/>
      <c r="H95" s="60">
        <v>1</v>
      </c>
      <c r="I95" s="62">
        <v>11210700</v>
      </c>
      <c r="J95" s="62">
        <f>+H95*I95</f>
        <v>11210700</v>
      </c>
      <c r="K95" s="60" t="s">
        <v>249</v>
      </c>
      <c r="L95" s="60" t="s">
        <v>257</v>
      </c>
    </row>
    <row r="96" spans="1:12" ht="135">
      <c r="A96" s="60">
        <v>92</v>
      </c>
      <c r="B96" s="60">
        <v>4299990</v>
      </c>
      <c r="C96" s="60" t="s">
        <v>381</v>
      </c>
      <c r="D96" s="67">
        <v>44713</v>
      </c>
      <c r="E96" s="62" t="s">
        <v>382</v>
      </c>
      <c r="F96" s="60" t="s">
        <v>248</v>
      </c>
      <c r="G96" s="60"/>
      <c r="H96" s="60">
        <v>1</v>
      </c>
      <c r="I96" s="62">
        <v>300000000</v>
      </c>
      <c r="J96" s="62">
        <f>+H96*I96</f>
        <v>300000000</v>
      </c>
      <c r="K96" s="60" t="s">
        <v>249</v>
      </c>
      <c r="L96" s="60" t="s">
        <v>383</v>
      </c>
    </row>
    <row r="97" spans="1:12" ht="105">
      <c r="A97" s="60">
        <v>93</v>
      </c>
      <c r="B97" s="60">
        <v>4299990</v>
      </c>
      <c r="C97" s="60" t="s">
        <v>384</v>
      </c>
      <c r="D97" s="67">
        <v>44714</v>
      </c>
      <c r="E97" s="62">
        <v>350000000</v>
      </c>
      <c r="F97" s="60" t="s">
        <v>248</v>
      </c>
      <c r="G97" s="60"/>
      <c r="H97" s="60">
        <v>1</v>
      </c>
      <c r="I97" s="62">
        <v>350000000</v>
      </c>
      <c r="J97" s="62">
        <f>+H97*I97</f>
        <v>350000000</v>
      </c>
      <c r="K97" s="60" t="s">
        <v>249</v>
      </c>
      <c r="L97" s="60" t="s">
        <v>383</v>
      </c>
    </row>
    <row r="98" spans="1:12" ht="90">
      <c r="A98" s="60">
        <v>94</v>
      </c>
      <c r="B98" s="60">
        <v>4299990</v>
      </c>
      <c r="C98" s="60" t="s">
        <v>385</v>
      </c>
      <c r="D98" s="67">
        <v>44714</v>
      </c>
      <c r="E98" s="62">
        <v>200000000</v>
      </c>
      <c r="F98" s="60" t="s">
        <v>248</v>
      </c>
      <c r="G98" s="60"/>
      <c r="H98" s="60">
        <v>1</v>
      </c>
      <c r="I98" s="62">
        <v>200000000</v>
      </c>
      <c r="J98" s="62">
        <f>+H98*I98</f>
        <v>200000000</v>
      </c>
      <c r="K98" s="60" t="s">
        <v>249</v>
      </c>
      <c r="L98" s="60" t="s">
        <v>383</v>
      </c>
    </row>
    <row r="99" spans="1:12" ht="30">
      <c r="A99" s="60">
        <v>95</v>
      </c>
      <c r="B99" s="60">
        <v>4211000</v>
      </c>
      <c r="C99" s="60" t="s">
        <v>310</v>
      </c>
      <c r="D99" s="67">
        <v>44722</v>
      </c>
      <c r="E99" s="62">
        <v>1500000</v>
      </c>
      <c r="F99" s="60" t="s">
        <v>248</v>
      </c>
      <c r="G99" s="60"/>
      <c r="H99" s="60"/>
      <c r="I99" s="62">
        <v>1500000</v>
      </c>
      <c r="J99" s="62">
        <f>+I99</f>
        <v>1500000</v>
      </c>
      <c r="K99" s="60" t="s">
        <v>249</v>
      </c>
      <c r="L99" s="60" t="s">
        <v>386</v>
      </c>
    </row>
    <row r="100" spans="1:12" ht="30">
      <c r="A100" s="60">
        <v>96</v>
      </c>
      <c r="B100" s="60">
        <v>4252110</v>
      </c>
      <c r="C100" s="60" t="s">
        <v>387</v>
      </c>
      <c r="D100" s="67">
        <v>44723</v>
      </c>
      <c r="E100" s="62">
        <v>480000</v>
      </c>
      <c r="F100" s="60" t="s">
        <v>248</v>
      </c>
      <c r="G100" s="60"/>
      <c r="H100" s="60">
        <v>10</v>
      </c>
      <c r="I100" s="62">
        <v>39393</v>
      </c>
      <c r="J100" s="62">
        <f>+H100*I100</f>
        <v>393930</v>
      </c>
      <c r="K100" s="60" t="s">
        <v>260</v>
      </c>
      <c r="L100" s="60" t="s">
        <v>388</v>
      </c>
    </row>
    <row r="101" spans="1:12" ht="30">
      <c r="A101" s="60">
        <v>97</v>
      </c>
      <c r="B101" s="60">
        <v>4252110</v>
      </c>
      <c r="C101" s="60" t="s">
        <v>389</v>
      </c>
      <c r="D101" s="67">
        <v>44728</v>
      </c>
      <c r="E101" s="62">
        <v>350000</v>
      </c>
      <c r="F101" s="60" t="s">
        <v>248</v>
      </c>
      <c r="G101" s="60"/>
      <c r="H101" s="60"/>
      <c r="I101" s="62">
        <v>217000</v>
      </c>
      <c r="J101" s="62">
        <f>+I101</f>
        <v>217000</v>
      </c>
      <c r="K101" s="60" t="s">
        <v>338</v>
      </c>
      <c r="L101" s="60" t="s">
        <v>390</v>
      </c>
    </row>
    <row r="102" spans="1:12" ht="30">
      <c r="A102" s="60">
        <v>98</v>
      </c>
      <c r="B102" s="60">
        <v>4252110</v>
      </c>
      <c r="C102" s="60" t="s">
        <v>391</v>
      </c>
      <c r="D102" s="67">
        <v>44728</v>
      </c>
      <c r="E102" s="62">
        <v>1000000</v>
      </c>
      <c r="F102" s="60" t="s">
        <v>248</v>
      </c>
      <c r="G102" s="60"/>
      <c r="H102" s="60"/>
      <c r="I102" s="62">
        <v>760000</v>
      </c>
      <c r="J102" s="62">
        <f>+I102</f>
        <v>760000</v>
      </c>
      <c r="K102" s="60" t="s">
        <v>338</v>
      </c>
      <c r="L102" s="60" t="s">
        <v>392</v>
      </c>
    </row>
    <row r="103" spans="1:12" ht="30">
      <c r="A103" s="60">
        <v>99</v>
      </c>
      <c r="B103" s="60">
        <v>4252110</v>
      </c>
      <c r="C103" s="60" t="s">
        <v>393</v>
      </c>
      <c r="D103" s="67">
        <v>44728</v>
      </c>
      <c r="E103" s="62">
        <v>1300000</v>
      </c>
      <c r="F103" s="60" t="s">
        <v>248</v>
      </c>
      <c r="G103" s="60"/>
      <c r="H103" s="60"/>
      <c r="I103" s="62">
        <v>806000</v>
      </c>
      <c r="J103" s="62">
        <f>+I103</f>
        <v>806000</v>
      </c>
      <c r="K103" s="60" t="s">
        <v>338</v>
      </c>
      <c r="L103" s="60" t="s">
        <v>394</v>
      </c>
    </row>
    <row r="104" spans="1:12" ht="30">
      <c r="A104" s="60">
        <v>100</v>
      </c>
      <c r="B104" s="60">
        <v>4252110</v>
      </c>
      <c r="C104" s="60" t="s">
        <v>391</v>
      </c>
      <c r="D104" s="67">
        <v>44728</v>
      </c>
      <c r="E104" s="62">
        <v>1800000</v>
      </c>
      <c r="F104" s="60" t="s">
        <v>248</v>
      </c>
      <c r="G104" s="60"/>
      <c r="H104" s="60"/>
      <c r="I104" s="62">
        <v>828000</v>
      </c>
      <c r="J104" s="62">
        <f>+I104</f>
        <v>828000</v>
      </c>
      <c r="K104" s="60" t="s">
        <v>338</v>
      </c>
      <c r="L104" s="60" t="s">
        <v>394</v>
      </c>
    </row>
    <row r="105" spans="1:12" ht="30">
      <c r="A105" s="60">
        <v>101</v>
      </c>
      <c r="B105" s="60">
        <v>4252120</v>
      </c>
      <c r="C105" s="60" t="s">
        <v>265</v>
      </c>
      <c r="D105" s="67">
        <v>44730</v>
      </c>
      <c r="E105" s="62">
        <f>190*55000</f>
        <v>10450000</v>
      </c>
      <c r="F105" s="60" t="s">
        <v>248</v>
      </c>
      <c r="G105" s="60"/>
      <c r="H105" s="60">
        <v>190</v>
      </c>
      <c r="I105" s="62">
        <v>49948</v>
      </c>
      <c r="J105" s="62">
        <f>+H105*I105</f>
        <v>9490120</v>
      </c>
      <c r="K105" s="60" t="s">
        <v>260</v>
      </c>
      <c r="L105" s="60" t="s">
        <v>274</v>
      </c>
    </row>
    <row r="106" spans="1:12" ht="30">
      <c r="A106" s="60">
        <v>102</v>
      </c>
      <c r="B106" s="60">
        <v>4252110</v>
      </c>
      <c r="C106" s="60" t="s">
        <v>395</v>
      </c>
      <c r="D106" s="67">
        <v>44730</v>
      </c>
      <c r="E106" s="62">
        <f>50*25000</f>
        <v>1250000</v>
      </c>
      <c r="F106" s="60" t="s">
        <v>248</v>
      </c>
      <c r="G106" s="60"/>
      <c r="H106" s="60">
        <v>50</v>
      </c>
      <c r="I106" s="62">
        <v>16900</v>
      </c>
      <c r="J106" s="62">
        <f>+H106*I106</f>
        <v>845000</v>
      </c>
      <c r="K106" s="60" t="s">
        <v>260</v>
      </c>
      <c r="L106" s="60" t="s">
        <v>396</v>
      </c>
    </row>
    <row r="107" spans="1:12" ht="30">
      <c r="A107" s="60">
        <v>103</v>
      </c>
      <c r="B107" s="60">
        <v>4299990</v>
      </c>
      <c r="C107" s="60" t="s">
        <v>397</v>
      </c>
      <c r="D107" s="67">
        <v>44730</v>
      </c>
      <c r="E107" s="62">
        <v>1500000</v>
      </c>
      <c r="F107" s="60" t="s">
        <v>248</v>
      </c>
      <c r="G107" s="60"/>
      <c r="H107" s="60">
        <v>1</v>
      </c>
      <c r="I107" s="62">
        <v>899999</v>
      </c>
      <c r="J107" s="62">
        <f>+H107*I107</f>
        <v>899999</v>
      </c>
      <c r="K107" s="60" t="s">
        <v>260</v>
      </c>
      <c r="L107" s="60" t="s">
        <v>309</v>
      </c>
    </row>
    <row r="108" spans="1:12" ht="30">
      <c r="A108" s="60">
        <v>104</v>
      </c>
      <c r="B108" s="60">
        <v>4252110</v>
      </c>
      <c r="C108" s="60" t="s">
        <v>398</v>
      </c>
      <c r="D108" s="67">
        <v>44731</v>
      </c>
      <c r="E108" s="62">
        <v>1850000</v>
      </c>
      <c r="F108" s="60" t="s">
        <v>248</v>
      </c>
      <c r="G108" s="60"/>
      <c r="H108" s="60">
        <v>10</v>
      </c>
      <c r="I108" s="62">
        <v>134600</v>
      </c>
      <c r="J108" s="62">
        <f>+H108*I108</f>
        <v>1346000</v>
      </c>
      <c r="K108" s="60" t="s">
        <v>260</v>
      </c>
      <c r="L108" s="60" t="s">
        <v>399</v>
      </c>
    </row>
    <row r="109" spans="1:12" ht="45">
      <c r="A109" s="60">
        <v>105</v>
      </c>
      <c r="B109" s="60">
        <v>4299990</v>
      </c>
      <c r="C109" s="60" t="s">
        <v>400</v>
      </c>
      <c r="D109" s="67">
        <v>44743</v>
      </c>
      <c r="E109" s="62">
        <v>596000000</v>
      </c>
      <c r="F109" s="60" t="s">
        <v>248</v>
      </c>
      <c r="G109" s="60"/>
      <c r="H109" s="60">
        <v>1</v>
      </c>
      <c r="I109" s="62">
        <v>596000000</v>
      </c>
      <c r="J109" s="62">
        <f aca="true" t="shared" si="3" ref="J109:J142">+H109*I109</f>
        <v>596000000</v>
      </c>
      <c r="K109" s="60" t="s">
        <v>249</v>
      </c>
      <c r="L109" s="60" t="s">
        <v>401</v>
      </c>
    </row>
    <row r="110" spans="1:12" ht="45">
      <c r="A110" s="60">
        <v>106</v>
      </c>
      <c r="B110" s="60">
        <v>4299990</v>
      </c>
      <c r="C110" s="60" t="s">
        <v>402</v>
      </c>
      <c r="D110" s="67" t="s">
        <v>403</v>
      </c>
      <c r="E110" s="62">
        <v>2770656</v>
      </c>
      <c r="F110" s="60" t="s">
        <v>248</v>
      </c>
      <c r="G110" s="60"/>
      <c r="H110" s="60">
        <v>1</v>
      </c>
      <c r="I110" s="62">
        <f>+E110</f>
        <v>2770656</v>
      </c>
      <c r="J110" s="62">
        <f t="shared" si="3"/>
        <v>2770656</v>
      </c>
      <c r="K110" s="60" t="s">
        <v>249</v>
      </c>
      <c r="L110" s="60" t="s">
        <v>404</v>
      </c>
    </row>
    <row r="111" spans="1:12" ht="30">
      <c r="A111" s="60">
        <v>107</v>
      </c>
      <c r="B111" s="60">
        <v>4299990</v>
      </c>
      <c r="C111" s="60" t="s">
        <v>405</v>
      </c>
      <c r="D111" s="67">
        <v>44748</v>
      </c>
      <c r="E111" s="62">
        <v>6600000</v>
      </c>
      <c r="F111" s="60" t="s">
        <v>248</v>
      </c>
      <c r="G111" s="60"/>
      <c r="H111" s="60">
        <v>2</v>
      </c>
      <c r="I111" s="62">
        <f>+E111/H111</f>
        <v>3300000</v>
      </c>
      <c r="J111" s="62">
        <f t="shared" si="3"/>
        <v>6600000</v>
      </c>
      <c r="K111" s="60" t="s">
        <v>346</v>
      </c>
      <c r="L111" s="60" t="s">
        <v>406</v>
      </c>
    </row>
    <row r="112" spans="1:12" ht="30">
      <c r="A112" s="60">
        <v>108</v>
      </c>
      <c r="B112" s="60">
        <v>4299990</v>
      </c>
      <c r="C112" s="60" t="s">
        <v>407</v>
      </c>
      <c r="D112" s="67">
        <v>44748</v>
      </c>
      <c r="E112" s="62">
        <v>15000000</v>
      </c>
      <c r="F112" s="60" t="s">
        <v>248</v>
      </c>
      <c r="G112" s="60"/>
      <c r="H112" s="60">
        <v>5</v>
      </c>
      <c r="I112" s="62">
        <v>1800000</v>
      </c>
      <c r="J112" s="62">
        <f t="shared" si="3"/>
        <v>9000000</v>
      </c>
      <c r="K112" s="60" t="s">
        <v>260</v>
      </c>
      <c r="L112" s="60" t="s">
        <v>408</v>
      </c>
    </row>
    <row r="113" spans="1:12" ht="45">
      <c r="A113" s="60">
        <v>109</v>
      </c>
      <c r="B113" s="60">
        <v>4234100</v>
      </c>
      <c r="C113" s="60" t="s">
        <v>255</v>
      </c>
      <c r="D113" s="67">
        <v>44753</v>
      </c>
      <c r="E113" s="62">
        <v>16228400</v>
      </c>
      <c r="F113" s="60" t="s">
        <v>248</v>
      </c>
      <c r="G113" s="60"/>
      <c r="H113" s="60">
        <v>1</v>
      </c>
      <c r="I113" s="62">
        <f>+E113</f>
        <v>16228400</v>
      </c>
      <c r="J113" s="62">
        <f t="shared" si="3"/>
        <v>16228400</v>
      </c>
      <c r="K113" s="60" t="s">
        <v>249</v>
      </c>
      <c r="L113" s="60" t="s">
        <v>257</v>
      </c>
    </row>
    <row r="114" spans="1:12" ht="120">
      <c r="A114" s="60">
        <v>110</v>
      </c>
      <c r="B114" s="60">
        <v>4821110</v>
      </c>
      <c r="C114" s="60" t="s">
        <v>409</v>
      </c>
      <c r="D114" s="67">
        <v>44755</v>
      </c>
      <c r="E114" s="62">
        <v>30000000</v>
      </c>
      <c r="F114" s="60" t="s">
        <v>410</v>
      </c>
      <c r="G114" s="60"/>
      <c r="H114" s="60">
        <v>1</v>
      </c>
      <c r="I114" s="62">
        <v>29000000</v>
      </c>
      <c r="J114" s="62">
        <f t="shared" si="3"/>
        <v>29000000</v>
      </c>
      <c r="K114" s="60" t="s">
        <v>411</v>
      </c>
      <c r="L114" s="60" t="s">
        <v>412</v>
      </c>
    </row>
    <row r="115" spans="1:12" ht="45">
      <c r="A115" s="60">
        <v>111</v>
      </c>
      <c r="B115" s="60">
        <v>4299990</v>
      </c>
      <c r="C115" s="60" t="s">
        <v>413</v>
      </c>
      <c r="D115" s="67">
        <v>44757</v>
      </c>
      <c r="E115" s="62">
        <v>15000000</v>
      </c>
      <c r="F115" s="60" t="s">
        <v>248</v>
      </c>
      <c r="G115" s="60"/>
      <c r="H115" s="60">
        <v>1</v>
      </c>
      <c r="I115" s="62">
        <v>15000000</v>
      </c>
      <c r="J115" s="62">
        <f t="shared" si="3"/>
        <v>15000000</v>
      </c>
      <c r="K115" s="60" t="s">
        <v>321</v>
      </c>
      <c r="L115" s="60" t="s">
        <v>414</v>
      </c>
    </row>
    <row r="116" spans="1:12" ht="30">
      <c r="A116" s="60">
        <v>112</v>
      </c>
      <c r="B116" s="60">
        <v>4252110</v>
      </c>
      <c r="C116" s="60" t="s">
        <v>415</v>
      </c>
      <c r="D116" s="67">
        <v>44758</v>
      </c>
      <c r="E116" s="69">
        <v>450000</v>
      </c>
      <c r="F116" s="60" t="s">
        <v>410</v>
      </c>
      <c r="G116" s="60"/>
      <c r="H116" s="60">
        <v>1</v>
      </c>
      <c r="I116" s="62">
        <v>312000</v>
      </c>
      <c r="J116" s="62">
        <f t="shared" si="3"/>
        <v>312000</v>
      </c>
      <c r="K116" s="60" t="s">
        <v>260</v>
      </c>
      <c r="L116" s="60" t="s">
        <v>416</v>
      </c>
    </row>
    <row r="117" spans="1:12" ht="30">
      <c r="A117" s="60">
        <v>113</v>
      </c>
      <c r="B117" s="60">
        <v>4299990</v>
      </c>
      <c r="C117" s="60" t="s">
        <v>407</v>
      </c>
      <c r="D117" s="67">
        <v>44760</v>
      </c>
      <c r="E117" s="69">
        <v>15000000</v>
      </c>
      <c r="F117" s="60" t="s">
        <v>248</v>
      </c>
      <c r="G117" s="60"/>
      <c r="H117" s="60">
        <v>5</v>
      </c>
      <c r="I117" s="62">
        <v>1800000</v>
      </c>
      <c r="J117" s="62">
        <f t="shared" si="3"/>
        <v>9000000</v>
      </c>
      <c r="K117" s="60" t="s">
        <v>260</v>
      </c>
      <c r="L117" s="60" t="s">
        <v>408</v>
      </c>
    </row>
    <row r="118" spans="1:12" ht="30">
      <c r="A118" s="60">
        <v>114</v>
      </c>
      <c r="B118" s="60">
        <v>4211000</v>
      </c>
      <c r="C118" s="60" t="s">
        <v>310</v>
      </c>
      <c r="D118" s="67">
        <v>44761</v>
      </c>
      <c r="E118" s="62">
        <v>1350000</v>
      </c>
      <c r="F118" s="60" t="s">
        <v>248</v>
      </c>
      <c r="G118" s="60"/>
      <c r="H118" s="60">
        <v>1</v>
      </c>
      <c r="I118" s="62">
        <f>+E118</f>
        <v>1350000</v>
      </c>
      <c r="J118" s="62">
        <f t="shared" si="3"/>
        <v>1350000</v>
      </c>
      <c r="K118" s="60" t="s">
        <v>249</v>
      </c>
      <c r="L118" s="60" t="s">
        <v>386</v>
      </c>
    </row>
    <row r="119" spans="1:12" ht="45">
      <c r="A119" s="60">
        <v>115</v>
      </c>
      <c r="B119" s="60">
        <v>4234100</v>
      </c>
      <c r="C119" s="60" t="s">
        <v>255</v>
      </c>
      <c r="D119" s="67">
        <v>44770</v>
      </c>
      <c r="E119" s="62">
        <v>24450000</v>
      </c>
      <c r="F119" s="60" t="s">
        <v>248</v>
      </c>
      <c r="G119" s="60"/>
      <c r="H119" s="60">
        <v>1</v>
      </c>
      <c r="I119" s="62">
        <v>24450000</v>
      </c>
      <c r="J119" s="62">
        <f t="shared" si="3"/>
        <v>24450000</v>
      </c>
      <c r="K119" s="60" t="s">
        <v>249</v>
      </c>
      <c r="L119" s="60" t="s">
        <v>257</v>
      </c>
    </row>
    <row r="120" spans="1:12" ht="30">
      <c r="A120" s="60">
        <v>116</v>
      </c>
      <c r="B120" s="60">
        <v>4299990</v>
      </c>
      <c r="C120" s="60" t="s">
        <v>407</v>
      </c>
      <c r="D120" s="67">
        <v>44773</v>
      </c>
      <c r="E120" s="62">
        <v>15000000</v>
      </c>
      <c r="F120" s="60" t="s">
        <v>248</v>
      </c>
      <c r="G120" s="60"/>
      <c r="H120" s="60">
        <v>5</v>
      </c>
      <c r="I120" s="62">
        <f>+J120/H120</f>
        <v>1799999</v>
      </c>
      <c r="J120" s="62">
        <v>8999995</v>
      </c>
      <c r="K120" s="60" t="s">
        <v>260</v>
      </c>
      <c r="L120" s="60" t="s">
        <v>417</v>
      </c>
    </row>
    <row r="121" spans="1:12" ht="30">
      <c r="A121" s="60">
        <v>117</v>
      </c>
      <c r="B121" s="60">
        <v>4299990</v>
      </c>
      <c r="C121" s="60" t="s">
        <v>418</v>
      </c>
      <c r="D121" s="67">
        <v>44774</v>
      </c>
      <c r="E121" s="62">
        <v>6300000</v>
      </c>
      <c r="F121" s="60" t="s">
        <v>248</v>
      </c>
      <c r="G121" s="60"/>
      <c r="H121" s="60">
        <v>1</v>
      </c>
      <c r="I121" s="62">
        <f>+E121</f>
        <v>6300000</v>
      </c>
      <c r="J121" s="62">
        <f t="shared" si="3"/>
        <v>6300000</v>
      </c>
      <c r="K121" s="60" t="s">
        <v>346</v>
      </c>
      <c r="L121" s="60" t="s">
        <v>419</v>
      </c>
    </row>
    <row r="122" spans="1:12" ht="30">
      <c r="A122" s="60">
        <v>118</v>
      </c>
      <c r="B122" s="60">
        <v>4252110</v>
      </c>
      <c r="C122" s="60" t="s">
        <v>420</v>
      </c>
      <c r="D122" s="67">
        <v>44775</v>
      </c>
      <c r="E122" s="62">
        <v>2500000</v>
      </c>
      <c r="F122" s="60" t="s">
        <v>248</v>
      </c>
      <c r="G122" s="60"/>
      <c r="H122" s="60">
        <v>1</v>
      </c>
      <c r="I122" s="62">
        <v>1300000</v>
      </c>
      <c r="J122" s="62">
        <f t="shared" si="3"/>
        <v>1300000</v>
      </c>
      <c r="K122" s="60" t="s">
        <v>260</v>
      </c>
      <c r="L122" s="60" t="s">
        <v>421</v>
      </c>
    </row>
    <row r="123" spans="1:12" ht="45">
      <c r="A123" s="60">
        <v>119</v>
      </c>
      <c r="B123" s="60">
        <v>4299990</v>
      </c>
      <c r="C123" s="60" t="s">
        <v>422</v>
      </c>
      <c r="D123" s="67">
        <v>44777</v>
      </c>
      <c r="E123" s="62">
        <f>+I123</f>
        <v>28000000</v>
      </c>
      <c r="F123" s="60" t="s">
        <v>248</v>
      </c>
      <c r="G123" s="60"/>
      <c r="H123" s="60">
        <v>1</v>
      </c>
      <c r="I123" s="62">
        <v>28000000</v>
      </c>
      <c r="J123" s="62">
        <f t="shared" si="3"/>
        <v>28000000</v>
      </c>
      <c r="K123" s="60" t="s">
        <v>249</v>
      </c>
      <c r="L123" s="60" t="s">
        <v>423</v>
      </c>
    </row>
    <row r="124" spans="1:12" ht="30">
      <c r="A124" s="60">
        <v>120</v>
      </c>
      <c r="B124" s="60">
        <v>4821190</v>
      </c>
      <c r="C124" s="60" t="s">
        <v>247</v>
      </c>
      <c r="D124" s="67">
        <v>44777</v>
      </c>
      <c r="E124" s="62">
        <v>336000</v>
      </c>
      <c r="F124" s="60" t="s">
        <v>248</v>
      </c>
      <c r="G124" s="60"/>
      <c r="H124" s="60">
        <v>2</v>
      </c>
      <c r="I124" s="62">
        <v>168000</v>
      </c>
      <c r="J124" s="62">
        <f t="shared" si="3"/>
        <v>336000</v>
      </c>
      <c r="K124" s="60" t="s">
        <v>249</v>
      </c>
      <c r="L124" s="60" t="s">
        <v>424</v>
      </c>
    </row>
    <row r="125" spans="1:12" ht="30">
      <c r="A125" s="60">
        <v>121</v>
      </c>
      <c r="B125" s="60">
        <v>4252300</v>
      </c>
      <c r="C125" s="60" t="s">
        <v>425</v>
      </c>
      <c r="D125" s="67">
        <v>44778</v>
      </c>
      <c r="E125" s="62">
        <f>9200*H125</f>
        <v>9200000</v>
      </c>
      <c r="F125" s="60" t="s">
        <v>248</v>
      </c>
      <c r="G125" s="60"/>
      <c r="H125" s="60">
        <v>1000</v>
      </c>
      <c r="I125" s="62">
        <v>6900</v>
      </c>
      <c r="J125" s="62">
        <f t="shared" si="3"/>
        <v>6900000</v>
      </c>
      <c r="K125" s="60" t="s">
        <v>260</v>
      </c>
      <c r="L125" s="60" t="s">
        <v>426</v>
      </c>
    </row>
    <row r="126" spans="1:12" ht="30">
      <c r="A126" s="60">
        <v>122</v>
      </c>
      <c r="B126" s="60">
        <v>4252300</v>
      </c>
      <c r="C126" s="60" t="s">
        <v>427</v>
      </c>
      <c r="D126" s="67">
        <v>44778</v>
      </c>
      <c r="E126" s="62">
        <f>7200*H126</f>
        <v>14400000</v>
      </c>
      <c r="F126" s="60" t="s">
        <v>248</v>
      </c>
      <c r="G126" s="60"/>
      <c r="H126" s="60">
        <v>2000</v>
      </c>
      <c r="I126" s="62">
        <v>5750</v>
      </c>
      <c r="J126" s="62">
        <f t="shared" si="3"/>
        <v>11500000</v>
      </c>
      <c r="K126" s="60" t="s">
        <v>260</v>
      </c>
      <c r="L126" s="60" t="s">
        <v>426</v>
      </c>
    </row>
    <row r="127" spans="1:12" ht="135">
      <c r="A127" s="60">
        <v>123</v>
      </c>
      <c r="B127" s="60">
        <v>4821110</v>
      </c>
      <c r="C127" s="60" t="s">
        <v>428</v>
      </c>
      <c r="D127" s="67">
        <v>44781</v>
      </c>
      <c r="E127" s="62">
        <v>250000000</v>
      </c>
      <c r="F127" s="60" t="s">
        <v>410</v>
      </c>
      <c r="G127" s="60"/>
      <c r="H127" s="60">
        <v>1</v>
      </c>
      <c r="I127" s="62">
        <v>220000000</v>
      </c>
      <c r="J127" s="62">
        <f t="shared" si="3"/>
        <v>220000000</v>
      </c>
      <c r="K127" s="60" t="s">
        <v>411</v>
      </c>
      <c r="L127" s="60" t="s">
        <v>429</v>
      </c>
    </row>
    <row r="128" spans="1:12" ht="30">
      <c r="A128" s="60">
        <v>124</v>
      </c>
      <c r="B128" s="60">
        <v>4291000</v>
      </c>
      <c r="C128" s="60" t="s">
        <v>430</v>
      </c>
      <c r="D128" s="67">
        <v>44784</v>
      </c>
      <c r="E128" s="62">
        <v>900000</v>
      </c>
      <c r="F128" s="60" t="s">
        <v>248</v>
      </c>
      <c r="G128" s="60"/>
      <c r="H128" s="60">
        <v>1</v>
      </c>
      <c r="I128" s="62">
        <f>+E128</f>
        <v>900000</v>
      </c>
      <c r="J128" s="62">
        <f t="shared" si="3"/>
        <v>900000</v>
      </c>
      <c r="K128" s="60" t="s">
        <v>249</v>
      </c>
      <c r="L128" s="60" t="s">
        <v>431</v>
      </c>
    </row>
    <row r="129" spans="1:12" ht="30">
      <c r="A129" s="60">
        <v>125</v>
      </c>
      <c r="B129" s="60">
        <v>4299990</v>
      </c>
      <c r="C129" s="60" t="s">
        <v>432</v>
      </c>
      <c r="D129" s="67">
        <v>44787</v>
      </c>
      <c r="E129" s="62">
        <v>9000000</v>
      </c>
      <c r="F129" s="60" t="s">
        <v>248</v>
      </c>
      <c r="G129" s="60"/>
      <c r="H129" s="60">
        <v>1</v>
      </c>
      <c r="I129" s="62">
        <v>8500000</v>
      </c>
      <c r="J129" s="62">
        <f t="shared" si="3"/>
        <v>8500000</v>
      </c>
      <c r="K129" s="60" t="s">
        <v>260</v>
      </c>
      <c r="L129" s="60" t="s">
        <v>433</v>
      </c>
    </row>
    <row r="130" spans="1:12" ht="120">
      <c r="A130" s="60">
        <v>126</v>
      </c>
      <c r="B130" s="60">
        <v>4821110</v>
      </c>
      <c r="C130" s="60" t="s">
        <v>434</v>
      </c>
      <c r="D130" s="67">
        <v>44789</v>
      </c>
      <c r="E130" s="62">
        <v>495838125</v>
      </c>
      <c r="F130" s="60" t="s">
        <v>410</v>
      </c>
      <c r="G130" s="60"/>
      <c r="H130" s="60">
        <v>1</v>
      </c>
      <c r="I130" s="62">
        <f>+E130</f>
        <v>495838125</v>
      </c>
      <c r="J130" s="62">
        <f t="shared" si="3"/>
        <v>495838125</v>
      </c>
      <c r="K130" s="60" t="s">
        <v>411</v>
      </c>
      <c r="L130" s="60" t="s">
        <v>383</v>
      </c>
    </row>
    <row r="131" spans="1:12" ht="45">
      <c r="A131" s="60">
        <v>127</v>
      </c>
      <c r="B131" s="60">
        <v>4234100</v>
      </c>
      <c r="C131" s="60" t="s">
        <v>255</v>
      </c>
      <c r="D131" s="67">
        <v>44789</v>
      </c>
      <c r="E131" s="62">
        <v>2482900</v>
      </c>
      <c r="F131" s="60" t="s">
        <v>248</v>
      </c>
      <c r="G131" s="60"/>
      <c r="H131" s="60">
        <v>1</v>
      </c>
      <c r="I131" s="62">
        <f>+E131</f>
        <v>2482900</v>
      </c>
      <c r="J131" s="62">
        <f>+H131*I131</f>
        <v>2482900</v>
      </c>
      <c r="K131" s="60" t="s">
        <v>249</v>
      </c>
      <c r="L131" s="60" t="s">
        <v>257</v>
      </c>
    </row>
    <row r="132" spans="1:12" ht="30">
      <c r="A132" s="60"/>
      <c r="B132" s="60">
        <v>4299990</v>
      </c>
      <c r="C132" s="60"/>
      <c r="D132" s="67">
        <v>44792</v>
      </c>
      <c r="E132" s="62">
        <v>3350000</v>
      </c>
      <c r="F132" s="60" t="s">
        <v>248</v>
      </c>
      <c r="G132" s="60"/>
      <c r="H132" s="60">
        <v>1</v>
      </c>
      <c r="I132" s="62">
        <f>+E132</f>
        <v>3350000</v>
      </c>
      <c r="J132" s="62">
        <f>+H132*I132</f>
        <v>3350000</v>
      </c>
      <c r="K132" s="60" t="s">
        <v>260</v>
      </c>
      <c r="L132" s="60" t="s">
        <v>435</v>
      </c>
    </row>
    <row r="133" spans="1:12" ht="60">
      <c r="A133" s="60">
        <v>128</v>
      </c>
      <c r="B133" s="60">
        <v>4299990</v>
      </c>
      <c r="C133" s="60" t="s">
        <v>436</v>
      </c>
      <c r="D133" s="67">
        <v>44795</v>
      </c>
      <c r="E133" s="62">
        <v>228300000</v>
      </c>
      <c r="F133" s="60" t="s">
        <v>248</v>
      </c>
      <c r="G133" s="60"/>
      <c r="H133" s="60">
        <v>35</v>
      </c>
      <c r="I133" s="62">
        <f>+E133/H133</f>
        <v>6522857.142857143</v>
      </c>
      <c r="J133" s="62">
        <f t="shared" si="3"/>
        <v>228300000</v>
      </c>
      <c r="K133" s="60" t="s">
        <v>411</v>
      </c>
      <c r="L133" s="60" t="s">
        <v>437</v>
      </c>
    </row>
    <row r="134" spans="1:12" ht="30">
      <c r="A134" s="60">
        <v>129</v>
      </c>
      <c r="B134" s="60">
        <v>4299990</v>
      </c>
      <c r="C134" s="60" t="s">
        <v>279</v>
      </c>
      <c r="D134" s="67">
        <v>44797</v>
      </c>
      <c r="E134" s="62">
        <f>3500000*2</f>
        <v>7000000</v>
      </c>
      <c r="F134" s="60" t="s">
        <v>248</v>
      </c>
      <c r="G134" s="60"/>
      <c r="H134" s="60">
        <v>2</v>
      </c>
      <c r="I134" s="62">
        <v>1999999</v>
      </c>
      <c r="J134" s="62">
        <f t="shared" si="3"/>
        <v>3999998</v>
      </c>
      <c r="K134" s="60" t="s">
        <v>260</v>
      </c>
      <c r="L134" s="60" t="s">
        <v>309</v>
      </c>
    </row>
    <row r="135" spans="1:12" ht="30">
      <c r="A135" s="60">
        <v>130</v>
      </c>
      <c r="B135" s="60">
        <v>4299990</v>
      </c>
      <c r="C135" s="60" t="s">
        <v>279</v>
      </c>
      <c r="D135" s="67">
        <v>44797</v>
      </c>
      <c r="E135" s="62">
        <f>3500000*4</f>
        <v>14000000</v>
      </c>
      <c r="F135" s="60" t="s">
        <v>248</v>
      </c>
      <c r="G135" s="60"/>
      <c r="H135" s="60">
        <v>4</v>
      </c>
      <c r="I135" s="62">
        <f>+J135/H135</f>
        <v>1999999</v>
      </c>
      <c r="J135" s="62">
        <v>7999996</v>
      </c>
      <c r="K135" s="60" t="s">
        <v>260</v>
      </c>
      <c r="L135" s="60" t="s">
        <v>309</v>
      </c>
    </row>
    <row r="136" spans="1:12" ht="30">
      <c r="A136" s="60">
        <v>131</v>
      </c>
      <c r="B136" s="60">
        <v>4299990</v>
      </c>
      <c r="C136" s="60" t="s">
        <v>279</v>
      </c>
      <c r="D136" s="67">
        <v>44797</v>
      </c>
      <c r="E136" s="62">
        <f>3500000*4</f>
        <v>14000000</v>
      </c>
      <c r="F136" s="60" t="s">
        <v>248</v>
      </c>
      <c r="G136" s="60"/>
      <c r="H136" s="60">
        <v>4</v>
      </c>
      <c r="I136" s="62">
        <v>1999999</v>
      </c>
      <c r="J136" s="62">
        <f t="shared" si="3"/>
        <v>7999996</v>
      </c>
      <c r="K136" s="60" t="s">
        <v>260</v>
      </c>
      <c r="L136" s="60" t="s">
        <v>309</v>
      </c>
    </row>
    <row r="137" spans="1:12" ht="30">
      <c r="A137" s="60">
        <v>132</v>
      </c>
      <c r="B137" s="60">
        <v>4252110</v>
      </c>
      <c r="C137" s="60" t="s">
        <v>438</v>
      </c>
      <c r="D137" s="67">
        <v>44800</v>
      </c>
      <c r="E137" s="62">
        <v>5212260</v>
      </c>
      <c r="F137" s="60" t="s">
        <v>410</v>
      </c>
      <c r="G137" s="60"/>
      <c r="H137" s="60">
        <v>1</v>
      </c>
      <c r="I137" s="62">
        <v>4190000</v>
      </c>
      <c r="J137" s="62">
        <f t="shared" si="3"/>
        <v>4190000</v>
      </c>
      <c r="K137" s="60" t="s">
        <v>260</v>
      </c>
      <c r="L137" s="60" t="s">
        <v>439</v>
      </c>
    </row>
    <row r="138" spans="1:12" ht="45">
      <c r="A138" s="60">
        <v>133</v>
      </c>
      <c r="B138" s="60">
        <v>4299990</v>
      </c>
      <c r="C138" s="60" t="s">
        <v>440</v>
      </c>
      <c r="D138" s="67">
        <v>44802</v>
      </c>
      <c r="E138" s="62">
        <v>14985000</v>
      </c>
      <c r="F138" s="60" t="s">
        <v>248</v>
      </c>
      <c r="G138" s="60"/>
      <c r="H138" s="60">
        <v>1</v>
      </c>
      <c r="I138" s="62">
        <f>+J138</f>
        <v>14900000</v>
      </c>
      <c r="J138" s="62">
        <v>14900000</v>
      </c>
      <c r="K138" s="60" t="s">
        <v>260</v>
      </c>
      <c r="L138" s="60" t="s">
        <v>441</v>
      </c>
    </row>
    <row r="139" spans="1:12" ht="45">
      <c r="A139" s="60">
        <v>134</v>
      </c>
      <c r="B139" s="60">
        <v>4299990</v>
      </c>
      <c r="C139" s="60" t="s">
        <v>442</v>
      </c>
      <c r="D139" s="67">
        <v>44802</v>
      </c>
      <c r="E139" s="62">
        <v>1000000</v>
      </c>
      <c r="F139" s="60" t="s">
        <v>248</v>
      </c>
      <c r="G139" s="60"/>
      <c r="H139" s="60">
        <v>1</v>
      </c>
      <c r="I139" s="62">
        <v>900000</v>
      </c>
      <c r="J139" s="62">
        <f t="shared" si="3"/>
        <v>900000</v>
      </c>
      <c r="K139" s="60" t="s">
        <v>260</v>
      </c>
      <c r="L139" s="60" t="s">
        <v>443</v>
      </c>
    </row>
    <row r="140" spans="1:12" ht="45">
      <c r="A140" s="60">
        <v>135</v>
      </c>
      <c r="B140" s="60">
        <v>4234100</v>
      </c>
      <c r="C140" s="60" t="s">
        <v>255</v>
      </c>
      <c r="D140" s="67">
        <v>44803</v>
      </c>
      <c r="E140" s="62">
        <v>1095000</v>
      </c>
      <c r="F140" s="60" t="s">
        <v>248</v>
      </c>
      <c r="G140" s="60"/>
      <c r="H140" s="60">
        <v>1</v>
      </c>
      <c r="I140" s="62">
        <f>+E140</f>
        <v>1095000</v>
      </c>
      <c r="J140" s="62">
        <f t="shared" si="3"/>
        <v>1095000</v>
      </c>
      <c r="K140" s="60" t="s">
        <v>249</v>
      </c>
      <c r="L140" s="60" t="s">
        <v>257</v>
      </c>
    </row>
    <row r="141" spans="1:12" ht="45">
      <c r="A141" s="60">
        <v>136</v>
      </c>
      <c r="B141" s="60">
        <v>4234100</v>
      </c>
      <c r="C141" s="60" t="s">
        <v>255</v>
      </c>
      <c r="D141" s="67">
        <v>44803</v>
      </c>
      <c r="E141" s="62">
        <v>1068500</v>
      </c>
      <c r="F141" s="60" t="s">
        <v>248</v>
      </c>
      <c r="G141" s="60"/>
      <c r="H141" s="60">
        <v>1</v>
      </c>
      <c r="I141" s="62">
        <f>+E141</f>
        <v>1068500</v>
      </c>
      <c r="J141" s="62">
        <f t="shared" si="3"/>
        <v>1068500</v>
      </c>
      <c r="K141" s="60" t="s">
        <v>249</v>
      </c>
      <c r="L141" s="60" t="s">
        <v>257</v>
      </c>
    </row>
    <row r="142" spans="1:12" ht="30">
      <c r="A142" s="60">
        <v>137</v>
      </c>
      <c r="B142" s="60">
        <v>4299990</v>
      </c>
      <c r="C142" s="60" t="s">
        <v>418</v>
      </c>
      <c r="D142" s="67">
        <v>44809</v>
      </c>
      <c r="E142" s="62">
        <v>7200000</v>
      </c>
      <c r="F142" s="60" t="s">
        <v>248</v>
      </c>
      <c r="G142" s="60"/>
      <c r="H142" s="60">
        <v>1</v>
      </c>
      <c r="I142" s="62">
        <f>+E142</f>
        <v>7200000</v>
      </c>
      <c r="J142" s="62">
        <f t="shared" si="3"/>
        <v>7200000</v>
      </c>
      <c r="K142" s="60" t="s">
        <v>444</v>
      </c>
      <c r="L142" s="60" t="s">
        <v>419</v>
      </c>
    </row>
    <row r="143" spans="1:12" ht="30">
      <c r="A143" s="70">
        <v>138</v>
      </c>
      <c r="B143" s="70">
        <v>4211000</v>
      </c>
      <c r="C143" s="70" t="s">
        <v>310</v>
      </c>
      <c r="D143" s="71">
        <v>44813</v>
      </c>
      <c r="E143" s="72">
        <v>6000000</v>
      </c>
      <c r="F143" s="60" t="s">
        <v>248</v>
      </c>
      <c r="G143" s="70"/>
      <c r="H143" s="70">
        <v>3</v>
      </c>
      <c r="I143" s="72">
        <v>2000000</v>
      </c>
      <c r="J143" s="72">
        <f>+H143*I143</f>
        <v>6000000</v>
      </c>
      <c r="K143" s="60" t="s">
        <v>249</v>
      </c>
      <c r="L143" s="60" t="s">
        <v>386</v>
      </c>
    </row>
    <row r="144" spans="1:12" ht="30">
      <c r="A144" s="70">
        <v>139</v>
      </c>
      <c r="B144" s="70">
        <v>4211000</v>
      </c>
      <c r="C144" s="70" t="s">
        <v>310</v>
      </c>
      <c r="D144" s="71">
        <v>44814</v>
      </c>
      <c r="E144" s="72">
        <v>58600000</v>
      </c>
      <c r="F144" s="60" t="s">
        <v>248</v>
      </c>
      <c r="G144" s="70"/>
      <c r="H144" s="70">
        <f>18+133</f>
        <v>151</v>
      </c>
      <c r="I144" s="72">
        <f>+E144/H144</f>
        <v>388079.4701986755</v>
      </c>
      <c r="J144" s="72">
        <f aca="true" t="shared" si="4" ref="J144:J160">+H144*I144</f>
        <v>58600000.00000001</v>
      </c>
      <c r="K144" s="60" t="s">
        <v>249</v>
      </c>
      <c r="L144" s="60" t="s">
        <v>445</v>
      </c>
    </row>
    <row r="145" spans="1:12" ht="60">
      <c r="A145" s="70">
        <v>140</v>
      </c>
      <c r="B145" s="70">
        <v>4252110</v>
      </c>
      <c r="C145" s="70" t="s">
        <v>446</v>
      </c>
      <c r="D145" s="71">
        <v>44817</v>
      </c>
      <c r="E145" s="72">
        <v>98150000</v>
      </c>
      <c r="F145" s="60" t="s">
        <v>248</v>
      </c>
      <c r="G145" s="70"/>
      <c r="H145" s="70">
        <v>39</v>
      </c>
      <c r="I145" s="72">
        <f>+J145/H145</f>
        <v>2516666.6666666665</v>
      </c>
      <c r="J145" s="72">
        <v>98150000</v>
      </c>
      <c r="K145" s="60" t="s">
        <v>249</v>
      </c>
      <c r="L145" s="60" t="s">
        <v>447</v>
      </c>
    </row>
    <row r="146" spans="1:12" ht="45">
      <c r="A146" s="70">
        <v>141</v>
      </c>
      <c r="B146" s="70">
        <v>4299990</v>
      </c>
      <c r="C146" s="70" t="s">
        <v>448</v>
      </c>
      <c r="D146" s="71">
        <v>44818</v>
      </c>
      <c r="E146" s="72">
        <v>58840000</v>
      </c>
      <c r="F146" s="60" t="s">
        <v>248</v>
      </c>
      <c r="G146" s="70"/>
      <c r="H146" s="70">
        <v>39</v>
      </c>
      <c r="I146" s="72">
        <f>+J146/H146</f>
        <v>1508717.9487179487</v>
      </c>
      <c r="J146" s="72">
        <v>58840000</v>
      </c>
      <c r="K146" s="60" t="s">
        <v>249</v>
      </c>
      <c r="L146" s="60" t="s">
        <v>449</v>
      </c>
    </row>
    <row r="147" spans="1:12" ht="30">
      <c r="A147" s="60">
        <v>142</v>
      </c>
      <c r="B147" s="60">
        <v>4252110</v>
      </c>
      <c r="C147" s="60" t="s">
        <v>450</v>
      </c>
      <c r="D147" s="67">
        <v>44835</v>
      </c>
      <c r="E147" s="62">
        <v>1200000</v>
      </c>
      <c r="F147" s="60" t="s">
        <v>248</v>
      </c>
      <c r="G147" s="60"/>
      <c r="H147" s="60">
        <v>1</v>
      </c>
      <c r="I147" s="62">
        <v>697000</v>
      </c>
      <c r="J147" s="62">
        <f t="shared" si="4"/>
        <v>697000</v>
      </c>
      <c r="K147" s="60" t="s">
        <v>260</v>
      </c>
      <c r="L147" s="60" t="s">
        <v>451</v>
      </c>
    </row>
    <row r="148" spans="1:12" ht="30">
      <c r="A148" s="60">
        <v>143</v>
      </c>
      <c r="B148" s="60">
        <v>4252110</v>
      </c>
      <c r="C148" s="60" t="s">
        <v>452</v>
      </c>
      <c r="D148" s="67">
        <v>44835</v>
      </c>
      <c r="E148" s="62">
        <f>25*275000</f>
        <v>6875000</v>
      </c>
      <c r="F148" s="60" t="s">
        <v>248</v>
      </c>
      <c r="G148" s="60"/>
      <c r="H148" s="60">
        <v>25</v>
      </c>
      <c r="I148" s="62">
        <v>149999</v>
      </c>
      <c r="J148" s="62">
        <f t="shared" si="4"/>
        <v>3749975</v>
      </c>
      <c r="K148" s="60" t="s">
        <v>260</v>
      </c>
      <c r="L148" s="60" t="s">
        <v>309</v>
      </c>
    </row>
    <row r="149" spans="1:12" ht="15">
      <c r="A149" s="73"/>
      <c r="B149" s="73"/>
      <c r="C149" s="73"/>
      <c r="D149" s="74"/>
      <c r="E149" s="75"/>
      <c r="F149" s="73"/>
      <c r="G149" s="73"/>
      <c r="H149" s="73"/>
      <c r="I149" s="75"/>
      <c r="J149" s="75">
        <f t="shared" si="4"/>
        <v>0</v>
      </c>
      <c r="K149" s="73"/>
      <c r="L149" s="73"/>
    </row>
    <row r="150" spans="1:12" ht="15">
      <c r="A150" s="73"/>
      <c r="B150" s="73"/>
      <c r="C150" s="73"/>
      <c r="D150" s="74"/>
      <c r="E150" s="75"/>
      <c r="F150" s="73"/>
      <c r="G150" s="73"/>
      <c r="H150" s="73"/>
      <c r="I150" s="75"/>
      <c r="J150" s="75">
        <f t="shared" si="4"/>
        <v>0</v>
      </c>
      <c r="K150" s="73"/>
      <c r="L150" s="73"/>
    </row>
    <row r="151" spans="1:12" ht="15">
      <c r="A151" s="73"/>
      <c r="B151" s="73"/>
      <c r="C151" s="73"/>
      <c r="D151" s="74"/>
      <c r="E151" s="75"/>
      <c r="F151" s="73"/>
      <c r="G151" s="73"/>
      <c r="H151" s="73"/>
      <c r="I151" s="75"/>
      <c r="J151" s="75">
        <f t="shared" si="4"/>
        <v>0</v>
      </c>
      <c r="K151" s="73"/>
      <c r="L151" s="73"/>
    </row>
    <row r="152" spans="1:12" ht="15">
      <c r="A152" s="73"/>
      <c r="B152" s="73"/>
      <c r="C152" s="73"/>
      <c r="D152" s="74"/>
      <c r="E152" s="75"/>
      <c r="F152" s="73"/>
      <c r="G152" s="73"/>
      <c r="H152" s="73"/>
      <c r="I152" s="75"/>
      <c r="J152" s="75">
        <f t="shared" si="4"/>
        <v>0</v>
      </c>
      <c r="K152" s="73"/>
      <c r="L152" s="73"/>
    </row>
    <row r="153" spans="1:12" ht="15">
      <c r="A153" s="73"/>
      <c r="B153" s="73"/>
      <c r="C153" s="73"/>
      <c r="D153" s="74"/>
      <c r="E153" s="75"/>
      <c r="F153" s="73"/>
      <c r="G153" s="73"/>
      <c r="H153" s="73"/>
      <c r="I153" s="75"/>
      <c r="J153" s="75">
        <f t="shared" si="4"/>
        <v>0</v>
      </c>
      <c r="K153" s="73"/>
      <c r="L153" s="73"/>
    </row>
    <row r="154" spans="1:12" ht="15">
      <c r="A154" s="73"/>
      <c r="B154" s="73"/>
      <c r="C154" s="73"/>
      <c r="D154" s="74"/>
      <c r="E154" s="75"/>
      <c r="F154" s="73"/>
      <c r="G154" s="73"/>
      <c r="H154" s="73"/>
      <c r="I154" s="75"/>
      <c r="J154" s="75">
        <f t="shared" si="4"/>
        <v>0</v>
      </c>
      <c r="K154" s="73"/>
      <c r="L154" s="73"/>
    </row>
    <row r="155" spans="1:12" ht="15">
      <c r="A155" s="73"/>
      <c r="B155" s="73"/>
      <c r="C155" s="73"/>
      <c r="D155" s="74"/>
      <c r="E155" s="75"/>
      <c r="F155" s="73"/>
      <c r="G155" s="73"/>
      <c r="H155" s="73"/>
      <c r="I155" s="75"/>
      <c r="J155" s="75">
        <f t="shared" si="4"/>
        <v>0</v>
      </c>
      <c r="K155" s="73"/>
      <c r="L155" s="73"/>
    </row>
    <row r="156" spans="1:12" ht="15">
      <c r="A156" s="73"/>
      <c r="B156" s="73"/>
      <c r="C156" s="73"/>
      <c r="D156" s="74"/>
      <c r="E156" s="75"/>
      <c r="F156" s="73"/>
      <c r="G156" s="73"/>
      <c r="H156" s="73"/>
      <c r="I156" s="75"/>
      <c r="J156" s="75">
        <f t="shared" si="4"/>
        <v>0</v>
      </c>
      <c r="K156" s="73"/>
      <c r="L156" s="73"/>
    </row>
    <row r="157" spans="1:12" ht="15">
      <c r="A157" s="73"/>
      <c r="B157" s="73"/>
      <c r="C157" s="73"/>
      <c r="D157" s="74"/>
      <c r="E157" s="75"/>
      <c r="F157" s="73"/>
      <c r="G157" s="73"/>
      <c r="H157" s="73"/>
      <c r="I157" s="75"/>
      <c r="J157" s="75">
        <f t="shared" si="4"/>
        <v>0</v>
      </c>
      <c r="K157" s="73"/>
      <c r="L157" s="73"/>
    </row>
    <row r="158" spans="1:12" ht="15">
      <c r="A158" s="73"/>
      <c r="B158" s="73"/>
      <c r="C158" s="73"/>
      <c r="D158" s="74"/>
      <c r="E158" s="75"/>
      <c r="F158" s="73"/>
      <c r="G158" s="73"/>
      <c r="H158" s="73"/>
      <c r="I158" s="75"/>
      <c r="J158" s="75">
        <f t="shared" si="4"/>
        <v>0</v>
      </c>
      <c r="K158" s="73"/>
      <c r="L158" s="73"/>
    </row>
    <row r="159" spans="1:12" ht="15">
      <c r="A159" s="73"/>
      <c r="B159" s="73"/>
      <c r="C159" s="73"/>
      <c r="D159" s="74"/>
      <c r="E159" s="75"/>
      <c r="F159" s="73"/>
      <c r="G159" s="73"/>
      <c r="H159" s="73"/>
      <c r="I159" s="75"/>
      <c r="J159" s="75">
        <f t="shared" si="4"/>
        <v>0</v>
      </c>
      <c r="K159" s="73"/>
      <c r="L159" s="73"/>
    </row>
    <row r="160" spans="1:12" ht="15">
      <c r="A160" s="73"/>
      <c r="B160" s="73"/>
      <c r="C160" s="73"/>
      <c r="D160" s="74"/>
      <c r="E160" s="75"/>
      <c r="F160" s="73"/>
      <c r="G160" s="73"/>
      <c r="H160" s="73"/>
      <c r="I160" s="75"/>
      <c r="J160" s="75">
        <f t="shared" si="4"/>
        <v>0</v>
      </c>
      <c r="K160" s="73"/>
      <c r="L160" s="73"/>
    </row>
    <row r="161" spans="1:12" ht="15">
      <c r="A161" s="73"/>
      <c r="B161" s="73"/>
      <c r="C161" s="73"/>
      <c r="D161" s="74"/>
      <c r="E161" s="75"/>
      <c r="F161" s="73"/>
      <c r="G161" s="73"/>
      <c r="H161" s="73"/>
      <c r="I161" s="75"/>
      <c r="J161" s="75"/>
      <c r="K161" s="73"/>
      <c r="L161" s="73"/>
    </row>
  </sheetData>
  <sheetProtection/>
  <mergeCells count="1">
    <mergeCell ref="B2:L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PageLayoutView="0" workbookViewId="0" topLeftCell="A1">
      <selection activeCell="O8" sqref="O8"/>
    </sheetView>
  </sheetViews>
  <sheetFormatPr defaultColWidth="9.140625" defaultRowHeight="15" customHeight="1"/>
  <cols>
    <col min="1" max="1" width="3.8515625" style="0" customWidth="1"/>
    <col min="2" max="2" width="6.28125" style="0" customWidth="1"/>
    <col min="3" max="3" width="4.7109375" style="0" customWidth="1"/>
    <col min="4" max="4" width="59.7109375" style="0" customWidth="1"/>
    <col min="5" max="5" width="8.00390625" style="0" customWidth="1"/>
    <col min="6" max="9" width="13.8515625" style="0" customWidth="1"/>
  </cols>
  <sheetData>
    <row r="1" spans="5:9" ht="33" customHeight="1">
      <c r="E1" s="92" t="s">
        <v>0</v>
      </c>
      <c r="F1" s="92"/>
      <c r="G1" s="92"/>
      <c r="H1" s="92"/>
      <c r="I1" s="92"/>
    </row>
    <row r="2" spans="1:9" ht="33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</row>
    <row r="3" spans="1:9" ht="1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</row>
    <row r="4" spans="1:6" ht="9.75" customHeight="1">
      <c r="A4" s="1"/>
      <c r="B4" s="1"/>
      <c r="C4" s="1"/>
      <c r="D4" s="1"/>
      <c r="E4" s="1"/>
      <c r="F4" s="1"/>
    </row>
    <row r="5" spans="1:9" ht="13.5" customHeight="1">
      <c r="A5" s="17"/>
      <c r="B5" s="95" t="s">
        <v>3</v>
      </c>
      <c r="C5" s="95"/>
      <c r="D5" s="95"/>
      <c r="E5" s="96" t="s">
        <v>4</v>
      </c>
      <c r="F5" s="96"/>
      <c r="G5" s="96"/>
      <c r="H5" s="96"/>
      <c r="I5" s="96"/>
    </row>
    <row r="6" spans="1:9" ht="13.5" customHeight="1">
      <c r="A6" s="17" t="s">
        <v>5</v>
      </c>
      <c r="B6" s="95" t="s">
        <v>193</v>
      </c>
      <c r="C6" s="95"/>
      <c r="D6" s="95"/>
      <c r="E6" s="97"/>
      <c r="F6" s="97"/>
      <c r="G6" s="97"/>
      <c r="H6" s="97"/>
      <c r="I6" s="97"/>
    </row>
    <row r="7" spans="1:9" ht="13.5" customHeight="1">
      <c r="A7" s="17"/>
      <c r="B7" s="95" t="s">
        <v>7</v>
      </c>
      <c r="C7" s="95"/>
      <c r="D7" s="95"/>
      <c r="E7" s="97" t="s">
        <v>8</v>
      </c>
      <c r="F7" s="97"/>
      <c r="G7" s="97"/>
      <c r="H7" s="97"/>
      <c r="I7" s="97"/>
    </row>
    <row r="8" spans="1:9" ht="13.5" customHeight="1">
      <c r="A8" s="17"/>
      <c r="B8" s="95" t="s">
        <v>9</v>
      </c>
      <c r="C8" s="95"/>
      <c r="D8" s="95"/>
      <c r="E8" s="97"/>
      <c r="F8" s="97"/>
      <c r="G8" s="97"/>
      <c r="H8" s="97"/>
      <c r="I8" s="97"/>
    </row>
    <row r="9" spans="1:9" ht="13.5" customHeight="1">
      <c r="A9" s="17"/>
      <c r="B9" s="95" t="s">
        <v>10</v>
      </c>
      <c r="C9" s="95"/>
      <c r="D9" s="95"/>
      <c r="E9" s="97"/>
      <c r="F9" s="97"/>
      <c r="G9" s="97"/>
      <c r="H9" s="97"/>
      <c r="I9" s="97"/>
    </row>
    <row r="10" spans="1:9" ht="13.5" customHeight="1">
      <c r="A10" s="17"/>
      <c r="B10" s="95" t="s">
        <v>11</v>
      </c>
      <c r="C10" s="95"/>
      <c r="D10" s="95"/>
      <c r="E10" s="97"/>
      <c r="F10" s="97"/>
      <c r="G10" s="97"/>
      <c r="H10" s="97"/>
      <c r="I10" s="97"/>
    </row>
    <row r="11" spans="1:9" ht="13.5" customHeight="1">
      <c r="A11" s="17"/>
      <c r="B11" s="95" t="s">
        <v>12</v>
      </c>
      <c r="C11" s="95"/>
      <c r="D11" s="95"/>
      <c r="E11" s="97" t="s">
        <v>197</v>
      </c>
      <c r="F11" s="97"/>
      <c r="G11" s="97"/>
      <c r="H11" s="97"/>
      <c r="I11" s="97"/>
    </row>
    <row r="12" ht="8.25" customHeight="1"/>
    <row r="13" spans="1:9" ht="57" customHeight="1">
      <c r="A13" s="2" t="s">
        <v>14</v>
      </c>
      <c r="B13" s="3" t="s">
        <v>15</v>
      </c>
      <c r="C13" s="2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9" ht="15" customHeight="1">
      <c r="A14" s="98" t="s">
        <v>23</v>
      </c>
      <c r="B14" s="99"/>
      <c r="C14" s="100"/>
      <c r="D14" s="5" t="s">
        <v>24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9" ht="15">
      <c r="A15" s="6" t="s">
        <v>152</v>
      </c>
      <c r="B15" s="6" t="s">
        <v>77</v>
      </c>
      <c r="C15" s="7" t="s">
        <v>27</v>
      </c>
      <c r="D15" s="8" t="s">
        <v>153</v>
      </c>
      <c r="E15" s="31" t="s">
        <v>29</v>
      </c>
      <c r="F15" s="32">
        <v>59951</v>
      </c>
      <c r="G15" s="32">
        <v>25689.6</v>
      </c>
      <c r="H15" s="32">
        <v>25689.6</v>
      </c>
      <c r="I15" s="32">
        <v>15365.1</v>
      </c>
    </row>
    <row r="16" spans="1:9" ht="15">
      <c r="A16" s="6" t="s">
        <v>152</v>
      </c>
      <c r="B16" s="6" t="s">
        <v>79</v>
      </c>
      <c r="C16" s="7" t="s">
        <v>27</v>
      </c>
      <c r="D16" s="8" t="s">
        <v>154</v>
      </c>
      <c r="E16" s="31" t="s">
        <v>32</v>
      </c>
      <c r="F16" s="32">
        <v>59951</v>
      </c>
      <c r="G16" s="32">
        <v>25689.6</v>
      </c>
      <c r="H16" s="32">
        <v>25689.6</v>
      </c>
      <c r="I16" s="32">
        <v>15365.1</v>
      </c>
    </row>
    <row r="17" spans="1:9" ht="15">
      <c r="A17" s="11" t="s">
        <v>152</v>
      </c>
      <c r="B17" s="11" t="s">
        <v>79</v>
      </c>
      <c r="C17" s="12" t="s">
        <v>91</v>
      </c>
      <c r="D17" s="13" t="s">
        <v>155</v>
      </c>
      <c r="E17" s="33" t="s">
        <v>35</v>
      </c>
      <c r="F17" s="34">
        <v>59951</v>
      </c>
      <c r="G17" s="34">
        <v>25689.6</v>
      </c>
      <c r="H17" s="34">
        <v>25689.6</v>
      </c>
      <c r="I17" s="34">
        <v>15365.1</v>
      </c>
    </row>
    <row r="18" spans="1:9" ht="15">
      <c r="A18" s="6" t="s">
        <v>156</v>
      </c>
      <c r="B18" s="6" t="s">
        <v>79</v>
      </c>
      <c r="C18" s="7" t="s">
        <v>91</v>
      </c>
      <c r="D18" s="8" t="s">
        <v>157</v>
      </c>
      <c r="E18" s="31" t="s">
        <v>38</v>
      </c>
      <c r="F18" s="32">
        <v>0</v>
      </c>
      <c r="G18" s="32">
        <v>1001.1</v>
      </c>
      <c r="H18" s="32">
        <v>1001.1</v>
      </c>
      <c r="I18" s="32">
        <v>1001.1</v>
      </c>
    </row>
    <row r="19" spans="1:9" ht="15">
      <c r="A19" s="11" t="s">
        <v>156</v>
      </c>
      <c r="B19" s="11" t="s">
        <v>79</v>
      </c>
      <c r="C19" s="12" t="s">
        <v>100</v>
      </c>
      <c r="D19" s="13" t="s">
        <v>158</v>
      </c>
      <c r="E19" s="33" t="s">
        <v>41</v>
      </c>
      <c r="F19" s="34">
        <v>0</v>
      </c>
      <c r="G19" s="34">
        <v>1001.1</v>
      </c>
      <c r="H19" s="34">
        <v>1001.1</v>
      </c>
      <c r="I19" s="34">
        <v>1001.1</v>
      </c>
    </row>
    <row r="20" spans="1:9" ht="15">
      <c r="A20" s="6" t="s">
        <v>39</v>
      </c>
      <c r="B20" s="6" t="s">
        <v>39</v>
      </c>
      <c r="C20" s="7" t="s">
        <v>39</v>
      </c>
      <c r="D20" s="8" t="s">
        <v>161</v>
      </c>
      <c r="E20" s="31" t="s">
        <v>43</v>
      </c>
      <c r="F20" s="32">
        <v>59951</v>
      </c>
      <c r="G20" s="32">
        <v>26690.7</v>
      </c>
      <c r="H20" s="32">
        <v>26690.7</v>
      </c>
      <c r="I20" s="32">
        <v>16366.2</v>
      </c>
    </row>
    <row r="21" spans="1:9" ht="15">
      <c r="A21" s="6" t="s">
        <v>152</v>
      </c>
      <c r="B21" s="6" t="s">
        <v>30</v>
      </c>
      <c r="C21" s="7" t="s">
        <v>27</v>
      </c>
      <c r="D21" s="8" t="s">
        <v>163</v>
      </c>
      <c r="E21" s="31" t="s">
        <v>162</v>
      </c>
      <c r="F21" s="32">
        <v>14945</v>
      </c>
      <c r="G21" s="32">
        <v>5992.4</v>
      </c>
      <c r="H21" s="32">
        <v>5992.4</v>
      </c>
      <c r="I21" s="32">
        <v>3841.3</v>
      </c>
    </row>
    <row r="22" spans="1:9" ht="15">
      <c r="A22" s="6" t="s">
        <v>152</v>
      </c>
      <c r="B22" s="6" t="s">
        <v>33</v>
      </c>
      <c r="C22" s="7" t="s">
        <v>27</v>
      </c>
      <c r="D22" s="8" t="s">
        <v>165</v>
      </c>
      <c r="E22" s="31" t="s">
        <v>164</v>
      </c>
      <c r="F22" s="32">
        <v>14945</v>
      </c>
      <c r="G22" s="32">
        <v>5992.4</v>
      </c>
      <c r="H22" s="32">
        <v>5992.4</v>
      </c>
      <c r="I22" s="32">
        <v>3841.3</v>
      </c>
    </row>
    <row r="23" spans="1:9" ht="15">
      <c r="A23" s="11" t="s">
        <v>152</v>
      </c>
      <c r="B23" s="11" t="s">
        <v>33</v>
      </c>
      <c r="C23" s="12" t="s">
        <v>91</v>
      </c>
      <c r="D23" s="13" t="s">
        <v>167</v>
      </c>
      <c r="E23" s="33" t="s">
        <v>166</v>
      </c>
      <c r="F23" s="34">
        <v>14945</v>
      </c>
      <c r="G23" s="34">
        <v>5992.4</v>
      </c>
      <c r="H23" s="34">
        <v>5992.4</v>
      </c>
      <c r="I23" s="34">
        <v>3841.3</v>
      </c>
    </row>
    <row r="24" spans="1:9" ht="15">
      <c r="A24" s="6" t="s">
        <v>39</v>
      </c>
      <c r="B24" s="6" t="s">
        <v>39</v>
      </c>
      <c r="C24" s="7" t="s">
        <v>39</v>
      </c>
      <c r="D24" s="8" t="s">
        <v>169</v>
      </c>
      <c r="E24" s="31" t="s">
        <v>77</v>
      </c>
      <c r="F24" s="32">
        <v>14945</v>
      </c>
      <c r="G24" s="32">
        <v>5992.4</v>
      </c>
      <c r="H24" s="32">
        <v>5992.4</v>
      </c>
      <c r="I24" s="32">
        <v>3841.3</v>
      </c>
    </row>
    <row r="25" spans="1:9" ht="15">
      <c r="A25" s="6" t="s">
        <v>39</v>
      </c>
      <c r="B25" s="6" t="s">
        <v>39</v>
      </c>
      <c r="C25" s="7" t="s">
        <v>39</v>
      </c>
      <c r="D25" s="8" t="s">
        <v>42</v>
      </c>
      <c r="E25" s="31" t="s">
        <v>79</v>
      </c>
      <c r="F25" s="32">
        <v>74896</v>
      </c>
      <c r="G25" s="32">
        <v>32683.1</v>
      </c>
      <c r="H25" s="32">
        <v>32683.1</v>
      </c>
      <c r="I25" s="32">
        <v>20207.4</v>
      </c>
    </row>
    <row r="28" spans="4:9" ht="21" customHeight="1">
      <c r="D28" s="16" t="s">
        <v>44</v>
      </c>
      <c r="E28" s="101" t="s">
        <v>45</v>
      </c>
      <c r="F28" s="101"/>
      <c r="G28" s="101"/>
      <c r="H28" s="17" t="s">
        <v>46</v>
      </c>
      <c r="I28" s="17"/>
    </row>
    <row r="29" ht="14.25" customHeight="1">
      <c r="D29" s="18" t="s">
        <v>47</v>
      </c>
    </row>
    <row r="30" ht="15" customHeight="1">
      <c r="D30" s="1"/>
    </row>
  </sheetData>
  <sheetProtection/>
  <mergeCells count="19">
    <mergeCell ref="B10:D10"/>
    <mergeCell ref="E10:I10"/>
    <mergeCell ref="B11:D11"/>
    <mergeCell ref="E11:I11"/>
    <mergeCell ref="A14:C14"/>
    <mergeCell ref="E28:G28"/>
    <mergeCell ref="B7:D7"/>
    <mergeCell ref="E7:I7"/>
    <mergeCell ref="B8:D8"/>
    <mergeCell ref="E8:I8"/>
    <mergeCell ref="B9:D9"/>
    <mergeCell ref="E9:I9"/>
    <mergeCell ref="E1:I1"/>
    <mergeCell ref="A2:I2"/>
    <mergeCell ref="A3:I3"/>
    <mergeCell ref="B5:D5"/>
    <mergeCell ref="E5:I5"/>
    <mergeCell ref="B6:D6"/>
    <mergeCell ref="E6:I6"/>
  </mergeCells>
  <printOptions/>
  <pageMargins left="0.3937007874015748" right="0.15748031496062992" top="0.21" bottom="0.31496062992125984" header="0.15748031496062992" footer="0.15748031496062992"/>
  <pageSetup fitToHeight="0" fitToWidth="1" horizontalDpi="180" verticalDpi="18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4.421875" style="0" customWidth="1"/>
    <col min="2" max="2" width="18.140625" style="0" customWidth="1"/>
    <col min="3" max="3" width="18.8515625" style="0" customWidth="1"/>
    <col min="4" max="4" width="14.421875" style="0" customWidth="1"/>
    <col min="5" max="5" width="14.57421875" style="0" customWidth="1"/>
    <col min="6" max="6" width="16.28125" style="0" customWidth="1"/>
    <col min="7" max="7" width="16.8515625" style="0" customWidth="1"/>
    <col min="8" max="8" width="15.140625" style="0" customWidth="1"/>
    <col min="9" max="9" width="12.57421875" style="0" customWidth="1"/>
    <col min="10" max="10" width="13.7109375" style="0" customWidth="1"/>
    <col min="15" max="15" width="15.57421875" style="0" customWidth="1"/>
    <col min="17" max="17" width="18.421875" style="0" customWidth="1"/>
    <col min="19" max="19" width="14.7109375" style="0" customWidth="1"/>
  </cols>
  <sheetData>
    <row r="1" spans="1:19" ht="51" customHeight="1">
      <c r="A1" s="118" t="s">
        <v>453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/>
      <c r="R1" s="119"/>
      <c r="S1" s="120" t="s">
        <v>454</v>
      </c>
    </row>
    <row r="2" spans="1:19" ht="15.75">
      <c r="A2" s="121" t="s">
        <v>235</v>
      </c>
      <c r="B2" s="122" t="s">
        <v>455</v>
      </c>
      <c r="C2" s="123" t="s">
        <v>456</v>
      </c>
      <c r="D2" s="123" t="s">
        <v>457</v>
      </c>
      <c r="E2" s="123" t="s">
        <v>458</v>
      </c>
      <c r="F2" s="123" t="s">
        <v>459</v>
      </c>
      <c r="G2" s="123" t="s">
        <v>460</v>
      </c>
      <c r="H2" s="124" t="s">
        <v>461</v>
      </c>
      <c r="I2" s="125"/>
      <c r="J2" s="125"/>
      <c r="K2" s="125"/>
      <c r="L2" s="125"/>
      <c r="M2" s="125"/>
      <c r="N2" s="125"/>
      <c r="O2" s="125"/>
      <c r="P2" s="126"/>
      <c r="Q2" s="127" t="s">
        <v>462</v>
      </c>
      <c r="R2" s="128"/>
      <c r="S2" s="129" t="s">
        <v>463</v>
      </c>
    </row>
    <row r="3" spans="1:19" ht="110.25">
      <c r="A3" s="130"/>
      <c r="B3" s="131"/>
      <c r="C3" s="132"/>
      <c r="D3" s="132"/>
      <c r="E3" s="132"/>
      <c r="F3" s="132"/>
      <c r="G3" s="132"/>
      <c r="H3" s="124" t="s">
        <v>464</v>
      </c>
      <c r="I3" s="126"/>
      <c r="J3" s="133" t="s">
        <v>465</v>
      </c>
      <c r="K3" s="133" t="s">
        <v>466</v>
      </c>
      <c r="L3" s="133" t="s">
        <v>467</v>
      </c>
      <c r="M3" s="133" t="s">
        <v>468</v>
      </c>
      <c r="N3" s="133" t="s">
        <v>469</v>
      </c>
      <c r="O3" s="133" t="s">
        <v>470</v>
      </c>
      <c r="P3" s="133" t="s">
        <v>471</v>
      </c>
      <c r="Q3" s="134"/>
      <c r="R3" s="135"/>
      <c r="S3" s="129"/>
    </row>
    <row r="4" spans="1:19" ht="47.25">
      <c r="A4" s="136"/>
      <c r="B4" s="137"/>
      <c r="C4" s="138"/>
      <c r="D4" s="138"/>
      <c r="E4" s="138"/>
      <c r="F4" s="138"/>
      <c r="G4" s="138"/>
      <c r="H4" s="133" t="s">
        <v>472</v>
      </c>
      <c r="I4" s="133" t="s">
        <v>473</v>
      </c>
      <c r="J4" s="133"/>
      <c r="K4" s="133"/>
      <c r="L4" s="133"/>
      <c r="M4" s="133"/>
      <c r="N4" s="133"/>
      <c r="O4" s="133"/>
      <c r="P4" s="133"/>
      <c r="Q4" s="133" t="s">
        <v>57</v>
      </c>
      <c r="R4" s="133" t="s">
        <v>474</v>
      </c>
      <c r="S4" s="133"/>
    </row>
    <row r="5" spans="1:19" ht="157.5">
      <c r="A5" s="139">
        <v>1</v>
      </c>
      <c r="B5" s="140" t="s">
        <v>475</v>
      </c>
      <c r="C5" s="133" t="s">
        <v>476</v>
      </c>
      <c r="D5" s="139" t="s">
        <v>477</v>
      </c>
      <c r="E5" s="141">
        <v>2184033</v>
      </c>
      <c r="F5" s="141">
        <f>E5-G5</f>
        <v>94246</v>
      </c>
      <c r="G5" s="142">
        <v>2089787</v>
      </c>
      <c r="H5" s="142">
        <v>612649.3</v>
      </c>
      <c r="I5" s="143">
        <f>537473.5+338871.1</f>
        <v>876344.6</v>
      </c>
      <c r="J5" s="144"/>
      <c r="K5" s="144"/>
      <c r="L5" s="144"/>
      <c r="M5" s="144"/>
      <c r="N5" s="144"/>
      <c r="O5" s="144"/>
      <c r="P5" s="142">
        <v>100</v>
      </c>
      <c r="Q5" s="145">
        <f>H5+I5+P5</f>
        <v>1489093.9</v>
      </c>
      <c r="R5" s="145">
        <f>Q5*100/G5</f>
        <v>71.25577391380078</v>
      </c>
      <c r="S5" s="145">
        <f>E5-H5-I5-J5-K5-L5-M5-N5-P5</f>
        <v>694939.1</v>
      </c>
    </row>
    <row r="6" spans="1:19" ht="173.25">
      <c r="A6" s="139">
        <v>2</v>
      </c>
      <c r="B6" s="140" t="s">
        <v>478</v>
      </c>
      <c r="C6" s="133" t="s">
        <v>479</v>
      </c>
      <c r="D6" s="139" t="s">
        <v>480</v>
      </c>
      <c r="E6" s="141">
        <v>15000000</v>
      </c>
      <c r="F6" s="141">
        <f>E5*0.08</f>
        <v>174722.64</v>
      </c>
      <c r="G6" s="142">
        <v>645689</v>
      </c>
      <c r="H6" s="142"/>
      <c r="I6" s="146"/>
      <c r="J6" s="144"/>
      <c r="K6" s="144"/>
      <c r="L6" s="144"/>
      <c r="M6" s="144"/>
      <c r="N6" s="144"/>
      <c r="O6" s="142">
        <v>11250.4</v>
      </c>
      <c r="P6" s="144"/>
      <c r="Q6" s="147"/>
      <c r="R6" s="145">
        <f>Q6*100/G6</f>
        <v>0</v>
      </c>
      <c r="S6" s="145">
        <f>E6-I6-J6-K6-L6-M6-N6-O6</f>
        <v>14988749.6</v>
      </c>
    </row>
    <row r="7" spans="1:19" ht="173.25">
      <c r="A7" s="139">
        <v>3</v>
      </c>
      <c r="B7" s="140" t="s">
        <v>481</v>
      </c>
      <c r="C7" s="133" t="s">
        <v>482</v>
      </c>
      <c r="D7" s="139" t="s">
        <v>480</v>
      </c>
      <c r="E7" s="148">
        <v>10000000</v>
      </c>
      <c r="F7" s="141">
        <f>E7*0.08</f>
        <v>800000</v>
      </c>
      <c r="G7" s="142">
        <v>635480</v>
      </c>
      <c r="H7" s="142"/>
      <c r="I7" s="146"/>
      <c r="J7" s="144"/>
      <c r="K7" s="144"/>
      <c r="L7" s="144"/>
      <c r="M7" s="144"/>
      <c r="N7" s="144"/>
      <c r="O7" s="142">
        <v>11250.4</v>
      </c>
      <c r="P7" s="144"/>
      <c r="Q7" s="147"/>
      <c r="R7" s="145">
        <f>Q7*100/G7</f>
        <v>0</v>
      </c>
      <c r="S7" s="145">
        <f>E7-I7-J7-K7-L7-M7-N7-O7</f>
        <v>9988749.6</v>
      </c>
    </row>
    <row r="8" spans="1:19" ht="173.25">
      <c r="A8" s="139">
        <v>4</v>
      </c>
      <c r="B8" s="140" t="s">
        <v>483</v>
      </c>
      <c r="C8" s="133" t="s">
        <v>484</v>
      </c>
      <c r="D8" s="139" t="s">
        <v>485</v>
      </c>
      <c r="E8" s="148">
        <v>12000000</v>
      </c>
      <c r="F8" s="149">
        <f>E8*0.08</f>
        <v>960000</v>
      </c>
      <c r="G8" s="142">
        <v>543960</v>
      </c>
      <c r="H8" s="142"/>
      <c r="I8" s="144"/>
      <c r="J8" s="142">
        <f>104003.3+242674.495</f>
        <v>346677.795</v>
      </c>
      <c r="K8" s="142">
        <v>5287</v>
      </c>
      <c r="L8" s="142"/>
      <c r="M8" s="142">
        <f>2250+5250</f>
        <v>7500</v>
      </c>
      <c r="N8" s="142">
        <f>832.6+4718.15399</f>
        <v>5550.75399</v>
      </c>
      <c r="O8" s="142">
        <v>9096.2</v>
      </c>
      <c r="P8" s="142"/>
      <c r="Q8" s="145">
        <f>J8+M8+N8+K8</f>
        <v>365015.54899</v>
      </c>
      <c r="R8" s="145">
        <f>Q8*100/E8</f>
        <v>3.041796241583333</v>
      </c>
      <c r="S8" s="145">
        <f>E8-I8-J8-K8-L8-M8-N8-P8</f>
        <v>11634984.45101</v>
      </c>
    </row>
    <row r="9" spans="1:19" ht="409.5">
      <c r="A9" s="139">
        <v>5</v>
      </c>
      <c r="B9" s="150" t="s">
        <v>486</v>
      </c>
      <c r="C9" s="133" t="s">
        <v>487</v>
      </c>
      <c r="D9" s="139"/>
      <c r="E9" s="151"/>
      <c r="F9" s="148">
        <f>E9*0.08</f>
        <v>0</v>
      </c>
      <c r="G9" s="142"/>
      <c r="H9" s="142"/>
      <c r="I9" s="144"/>
      <c r="J9" s="142"/>
      <c r="K9" s="144"/>
      <c r="L9" s="144"/>
      <c r="M9" s="144"/>
      <c r="N9" s="144"/>
      <c r="O9" s="144"/>
      <c r="P9" s="144"/>
      <c r="Q9" s="145"/>
      <c r="R9" s="145"/>
      <c r="S9" s="145">
        <f>G9-I9-J9-K9-L9-M9-N9-P9</f>
        <v>0</v>
      </c>
    </row>
    <row r="10" spans="1:19" ht="283.5">
      <c r="A10" s="139">
        <v>6</v>
      </c>
      <c r="B10" s="150" t="s">
        <v>486</v>
      </c>
      <c r="C10" s="133" t="s">
        <v>488</v>
      </c>
      <c r="D10" s="139"/>
      <c r="E10" s="151"/>
      <c r="F10" s="148">
        <f>E10*0.08</f>
        <v>0</v>
      </c>
      <c r="G10" s="142"/>
      <c r="H10" s="142"/>
      <c r="I10" s="144"/>
      <c r="J10" s="142"/>
      <c r="K10" s="144"/>
      <c r="L10" s="144"/>
      <c r="M10" s="144"/>
      <c r="N10" s="144"/>
      <c r="O10" s="144"/>
      <c r="P10" s="144"/>
      <c r="Q10" s="152"/>
      <c r="R10" s="145"/>
      <c r="S10" s="145">
        <f>G10-I10-J10-K10-L10-M10-N10-P10</f>
        <v>0</v>
      </c>
    </row>
    <row r="11" spans="1:19" ht="63">
      <c r="A11" s="139"/>
      <c r="B11" s="140"/>
      <c r="C11" s="133" t="s">
        <v>489</v>
      </c>
      <c r="D11" s="139"/>
      <c r="E11" s="153">
        <v>2105967</v>
      </c>
      <c r="F11" s="153"/>
      <c r="G11" s="153">
        <v>2105967</v>
      </c>
      <c r="H11" s="142"/>
      <c r="I11" s="142"/>
      <c r="J11" s="144"/>
      <c r="K11" s="144"/>
      <c r="L11" s="144"/>
      <c r="M11" s="144"/>
      <c r="N11" s="144"/>
      <c r="O11" s="144"/>
      <c r="P11" s="144"/>
      <c r="Q11" s="147"/>
      <c r="R11" s="145"/>
      <c r="S11" s="145">
        <f>G11-I11-J11-K11-L11-M11-N11-P11</f>
        <v>2105967</v>
      </c>
    </row>
    <row r="12" spans="1:19" ht="15.75">
      <c r="A12" s="154" t="s">
        <v>490</v>
      </c>
      <c r="B12" s="155"/>
      <c r="C12" s="156"/>
      <c r="D12" s="157"/>
      <c r="E12" s="158">
        <f>E5+E6+E7+E8+E11</f>
        <v>41290000</v>
      </c>
      <c r="F12" s="158">
        <f>SUM(F5:F11)</f>
        <v>2028968.6400000001</v>
      </c>
      <c r="G12" s="145">
        <f>SUM(G5:G8)</f>
        <v>3914916</v>
      </c>
      <c r="H12" s="145">
        <f>SUM(H5:H11)</f>
        <v>612649.3</v>
      </c>
      <c r="I12" s="145">
        <f>SUM(I5:I8)</f>
        <v>876344.6</v>
      </c>
      <c r="J12" s="145">
        <f aca="true" t="shared" si="0" ref="J12:P12">SUM(J5:J8)</f>
        <v>346677.795</v>
      </c>
      <c r="K12" s="145">
        <f t="shared" si="0"/>
        <v>5287</v>
      </c>
      <c r="L12" s="145">
        <f t="shared" si="0"/>
        <v>0</v>
      </c>
      <c r="M12" s="145">
        <f t="shared" si="0"/>
        <v>7500</v>
      </c>
      <c r="N12" s="145">
        <f t="shared" si="0"/>
        <v>5550.75399</v>
      </c>
      <c r="O12" s="145">
        <f>SUM(O5:O11)</f>
        <v>31597</v>
      </c>
      <c r="P12" s="145">
        <f t="shared" si="0"/>
        <v>100</v>
      </c>
      <c r="Q12" s="145">
        <f>Q5+Q6+Q7+Q8+Q9+Q10</f>
        <v>1854109.44899</v>
      </c>
      <c r="R12" s="145">
        <f>Q12*100/E12</f>
        <v>4.490456403463308</v>
      </c>
      <c r="S12" s="145">
        <f>SUM(S5:S10)</f>
        <v>37307422.75101</v>
      </c>
    </row>
  </sheetData>
  <sheetProtection/>
  <mergeCells count="13">
    <mergeCell ref="Q2:R3"/>
    <mergeCell ref="S2:S3"/>
    <mergeCell ref="H3:I3"/>
    <mergeCell ref="A12:C12"/>
    <mergeCell ref="A1:P1"/>
    <mergeCell ref="A2:A4"/>
    <mergeCell ref="B2:B4"/>
    <mergeCell ref="C2:C4"/>
    <mergeCell ref="D2:D4"/>
    <mergeCell ref="E2:E4"/>
    <mergeCell ref="F2:F4"/>
    <mergeCell ref="G2:G4"/>
    <mergeCell ref="H2:P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P13" sqref="P13"/>
    </sheetView>
  </sheetViews>
  <sheetFormatPr defaultColWidth="9.140625" defaultRowHeight="15" customHeight="1"/>
  <cols>
    <col min="1" max="1" width="3.8515625" style="0" customWidth="1"/>
    <col min="2" max="2" width="6.28125" style="0" customWidth="1"/>
    <col min="3" max="3" width="4.7109375" style="0" customWidth="1"/>
    <col min="4" max="4" width="59.7109375" style="0" customWidth="1"/>
    <col min="5" max="5" width="8.00390625" style="0" customWidth="1"/>
    <col min="6" max="9" width="13.8515625" style="0" customWidth="1"/>
  </cols>
  <sheetData>
    <row r="1" spans="5:9" ht="33" customHeight="1">
      <c r="E1" s="92" t="s">
        <v>0</v>
      </c>
      <c r="F1" s="92"/>
      <c r="G1" s="92"/>
      <c r="H1" s="92"/>
      <c r="I1" s="92"/>
    </row>
    <row r="2" spans="1:9" ht="33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</row>
    <row r="3" spans="1:9" ht="1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</row>
    <row r="4" spans="1:6" ht="9.75" customHeight="1">
      <c r="A4" s="1"/>
      <c r="B4" s="1"/>
      <c r="C4" s="1"/>
      <c r="D4" s="1"/>
      <c r="E4" s="1"/>
      <c r="F4" s="1"/>
    </row>
    <row r="5" spans="1:9" ht="13.5" customHeight="1">
      <c r="A5" s="17"/>
      <c r="B5" s="95" t="s">
        <v>3</v>
      </c>
      <c r="C5" s="95"/>
      <c r="D5" s="95"/>
      <c r="E5" s="96" t="s">
        <v>4</v>
      </c>
      <c r="F5" s="96"/>
      <c r="G5" s="96"/>
      <c r="H5" s="96"/>
      <c r="I5" s="96"/>
    </row>
    <row r="6" spans="1:9" ht="13.5" customHeight="1">
      <c r="A6" s="17" t="s">
        <v>5</v>
      </c>
      <c r="B6" s="95" t="s">
        <v>193</v>
      </c>
      <c r="C6" s="95"/>
      <c r="D6" s="95"/>
      <c r="E6" s="97"/>
      <c r="F6" s="97"/>
      <c r="G6" s="97"/>
      <c r="H6" s="97"/>
      <c r="I6" s="97"/>
    </row>
    <row r="7" spans="1:9" ht="13.5" customHeight="1">
      <c r="A7" s="17"/>
      <c r="B7" s="95" t="s">
        <v>7</v>
      </c>
      <c r="C7" s="95"/>
      <c r="D7" s="95"/>
      <c r="E7" s="97" t="s">
        <v>8</v>
      </c>
      <c r="F7" s="97"/>
      <c r="G7" s="97"/>
      <c r="H7" s="97"/>
      <c r="I7" s="97"/>
    </row>
    <row r="8" spans="1:9" ht="13.5" customHeight="1">
      <c r="A8" s="17"/>
      <c r="B8" s="95" t="s">
        <v>9</v>
      </c>
      <c r="C8" s="95"/>
      <c r="D8" s="95"/>
      <c r="E8" s="97"/>
      <c r="F8" s="97"/>
      <c r="G8" s="97"/>
      <c r="H8" s="97"/>
      <c r="I8" s="97"/>
    </row>
    <row r="9" spans="1:9" ht="13.5" customHeight="1">
      <c r="A9" s="17"/>
      <c r="B9" s="95" t="s">
        <v>10</v>
      </c>
      <c r="C9" s="95"/>
      <c r="D9" s="95"/>
      <c r="E9" s="97"/>
      <c r="F9" s="97"/>
      <c r="G9" s="97"/>
      <c r="H9" s="97"/>
      <c r="I9" s="97"/>
    </row>
    <row r="10" spans="1:9" ht="13.5" customHeight="1">
      <c r="A10" s="17"/>
      <c r="B10" s="95" t="s">
        <v>11</v>
      </c>
      <c r="C10" s="95"/>
      <c r="D10" s="95"/>
      <c r="E10" s="97"/>
      <c r="F10" s="97"/>
      <c r="G10" s="97"/>
      <c r="H10" s="97"/>
      <c r="I10" s="97"/>
    </row>
    <row r="11" spans="1:9" ht="13.5" customHeight="1">
      <c r="A11" s="17"/>
      <c r="B11" s="95" t="s">
        <v>12</v>
      </c>
      <c r="C11" s="95"/>
      <c r="D11" s="95"/>
      <c r="E11" s="97" t="s">
        <v>196</v>
      </c>
      <c r="F11" s="97"/>
      <c r="G11" s="97"/>
      <c r="H11" s="97"/>
      <c r="I11" s="97"/>
    </row>
    <row r="12" ht="8.25" customHeight="1"/>
    <row r="13" spans="1:9" ht="57" customHeight="1">
      <c r="A13" s="2" t="s">
        <v>14</v>
      </c>
      <c r="B13" s="3" t="s">
        <v>15</v>
      </c>
      <c r="C13" s="2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9" ht="15" customHeight="1">
      <c r="A14" s="98" t="s">
        <v>23</v>
      </c>
      <c r="B14" s="99"/>
      <c r="C14" s="100"/>
      <c r="D14" s="5" t="s">
        <v>24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9" ht="15">
      <c r="A15" s="6" t="s">
        <v>116</v>
      </c>
      <c r="B15" s="6" t="s">
        <v>26</v>
      </c>
      <c r="C15" s="7" t="s">
        <v>27</v>
      </c>
      <c r="D15" s="8" t="s">
        <v>115</v>
      </c>
      <c r="E15" s="31" t="s">
        <v>29</v>
      </c>
      <c r="F15" s="32">
        <v>17714700</v>
      </c>
      <c r="G15" s="32">
        <v>0</v>
      </c>
      <c r="H15" s="32">
        <v>12731478.5</v>
      </c>
      <c r="I15" s="32">
        <v>14096833.2</v>
      </c>
    </row>
    <row r="16" spans="1:9" ht="15">
      <c r="A16" s="6" t="s">
        <v>116</v>
      </c>
      <c r="B16" s="6" t="s">
        <v>93</v>
      </c>
      <c r="C16" s="7" t="s">
        <v>27</v>
      </c>
      <c r="D16" s="8" t="s">
        <v>117</v>
      </c>
      <c r="E16" s="31" t="s">
        <v>32</v>
      </c>
      <c r="F16" s="32">
        <v>17714700</v>
      </c>
      <c r="G16" s="32">
        <v>0</v>
      </c>
      <c r="H16" s="32">
        <v>12731478.5</v>
      </c>
      <c r="I16" s="32">
        <v>14096833.2</v>
      </c>
    </row>
    <row r="17" spans="1:9" ht="15">
      <c r="A17" s="6" t="s">
        <v>116</v>
      </c>
      <c r="B17" s="6" t="s">
        <v>122</v>
      </c>
      <c r="C17" s="7" t="s">
        <v>27</v>
      </c>
      <c r="D17" s="8" t="s">
        <v>88</v>
      </c>
      <c r="E17" s="31" t="s">
        <v>35</v>
      </c>
      <c r="F17" s="32">
        <v>17714700</v>
      </c>
      <c r="G17" s="32">
        <v>0</v>
      </c>
      <c r="H17" s="32">
        <v>12731478.5</v>
      </c>
      <c r="I17" s="32">
        <v>14096833.2</v>
      </c>
    </row>
    <row r="18" spans="1:9" ht="15">
      <c r="A18" s="6" t="s">
        <v>116</v>
      </c>
      <c r="B18" s="6" t="s">
        <v>122</v>
      </c>
      <c r="C18" s="7" t="s">
        <v>124</v>
      </c>
      <c r="D18" s="8" t="s">
        <v>123</v>
      </c>
      <c r="E18" s="31" t="s">
        <v>38</v>
      </c>
      <c r="F18" s="32">
        <v>17714700</v>
      </c>
      <c r="G18" s="32">
        <v>0</v>
      </c>
      <c r="H18" s="32">
        <v>12731478.5</v>
      </c>
      <c r="I18" s="32">
        <v>14096833.2</v>
      </c>
    </row>
    <row r="19" spans="1:9" ht="15">
      <c r="A19" s="11" t="s">
        <v>116</v>
      </c>
      <c r="B19" s="11" t="s">
        <v>122</v>
      </c>
      <c r="C19" s="12" t="s">
        <v>132</v>
      </c>
      <c r="D19" s="13" t="s">
        <v>131</v>
      </c>
      <c r="E19" s="33" t="s">
        <v>41</v>
      </c>
      <c r="F19" s="34">
        <v>16214700</v>
      </c>
      <c r="G19" s="34">
        <v>0</v>
      </c>
      <c r="H19" s="34">
        <v>12731478.5</v>
      </c>
      <c r="I19" s="34">
        <v>12172077.1</v>
      </c>
    </row>
    <row r="20" spans="1:9" ht="15">
      <c r="A20" s="11" t="s">
        <v>116</v>
      </c>
      <c r="B20" s="11" t="s">
        <v>122</v>
      </c>
      <c r="C20" s="12" t="s">
        <v>114</v>
      </c>
      <c r="D20" s="13" t="s">
        <v>135</v>
      </c>
      <c r="E20" s="33" t="s">
        <v>43</v>
      </c>
      <c r="F20" s="34">
        <v>1500000</v>
      </c>
      <c r="G20" s="34">
        <v>0</v>
      </c>
      <c r="H20" s="34">
        <v>0</v>
      </c>
      <c r="I20" s="34">
        <v>1924756.1</v>
      </c>
    </row>
    <row r="21" spans="1:9" ht="15">
      <c r="A21" s="6" t="s">
        <v>39</v>
      </c>
      <c r="B21" s="6" t="s">
        <v>39</v>
      </c>
      <c r="C21" s="7" t="s">
        <v>39</v>
      </c>
      <c r="D21" s="8" t="s">
        <v>40</v>
      </c>
      <c r="E21" s="31" t="s">
        <v>162</v>
      </c>
      <c r="F21" s="32">
        <v>17714700</v>
      </c>
      <c r="G21" s="32">
        <v>12731478.5</v>
      </c>
      <c r="H21" s="32">
        <v>12731478.5</v>
      </c>
      <c r="I21" s="32">
        <v>14096833.2</v>
      </c>
    </row>
    <row r="22" spans="1:9" ht="15">
      <c r="A22" s="6" t="s">
        <v>39</v>
      </c>
      <c r="B22" s="6" t="s">
        <v>39</v>
      </c>
      <c r="C22" s="7" t="s">
        <v>39</v>
      </c>
      <c r="D22" s="8" t="s">
        <v>42</v>
      </c>
      <c r="E22" s="31" t="s">
        <v>164</v>
      </c>
      <c r="F22" s="32">
        <v>17714700</v>
      </c>
      <c r="G22" s="32">
        <v>12731478.5</v>
      </c>
      <c r="H22" s="32">
        <v>12731478.5</v>
      </c>
      <c r="I22" s="32">
        <v>14096833.2</v>
      </c>
    </row>
    <row r="25" spans="4:9" ht="21" customHeight="1">
      <c r="D25" s="16" t="s">
        <v>44</v>
      </c>
      <c r="E25" s="101" t="s">
        <v>45</v>
      </c>
      <c r="F25" s="101"/>
      <c r="G25" s="101"/>
      <c r="H25" s="17" t="s">
        <v>46</v>
      </c>
      <c r="I25" s="17"/>
    </row>
    <row r="26" ht="14.25" customHeight="1">
      <c r="D26" s="18" t="s">
        <v>47</v>
      </c>
    </row>
    <row r="27" ht="15" customHeight="1">
      <c r="D27" s="1"/>
    </row>
  </sheetData>
  <sheetProtection/>
  <mergeCells count="19">
    <mergeCell ref="B10:D10"/>
    <mergeCell ref="E10:I10"/>
    <mergeCell ref="B11:D11"/>
    <mergeCell ref="E11:I11"/>
    <mergeCell ref="A14:C14"/>
    <mergeCell ref="E25:G25"/>
    <mergeCell ref="B7:D7"/>
    <mergeCell ref="E7:I7"/>
    <mergeCell ref="B8:D8"/>
    <mergeCell ref="E8:I8"/>
    <mergeCell ref="B9:D9"/>
    <mergeCell ref="E9:I9"/>
    <mergeCell ref="E1:I1"/>
    <mergeCell ref="A2:I2"/>
    <mergeCell ref="A3:I3"/>
    <mergeCell ref="B5:D5"/>
    <mergeCell ref="E5:I5"/>
    <mergeCell ref="B6:D6"/>
    <mergeCell ref="E6:I6"/>
  </mergeCells>
  <printOptions/>
  <pageMargins left="0.3937007874015748" right="0.15748031496062992" top="0.21" bottom="0.31496062992125984" header="0.15748031496062992" footer="0.15748031496062992"/>
  <pageSetup fitToHeight="0" fitToWidth="1" horizontalDpi="180" verticalDpi="18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N10" sqref="N10"/>
    </sheetView>
  </sheetViews>
  <sheetFormatPr defaultColWidth="9.140625" defaultRowHeight="15" customHeight="1"/>
  <cols>
    <col min="1" max="1" width="3.8515625" style="0" customWidth="1"/>
    <col min="2" max="2" width="6.28125" style="0" customWidth="1"/>
    <col min="3" max="3" width="4.7109375" style="0" customWidth="1"/>
    <col min="4" max="4" width="59.7109375" style="0" customWidth="1"/>
    <col min="5" max="5" width="8.00390625" style="0" customWidth="1"/>
    <col min="6" max="9" width="13.8515625" style="0" customWidth="1"/>
  </cols>
  <sheetData>
    <row r="1" spans="5:9" ht="33" customHeight="1">
      <c r="E1" s="92" t="s">
        <v>0</v>
      </c>
      <c r="F1" s="92"/>
      <c r="G1" s="92"/>
      <c r="H1" s="92"/>
      <c r="I1" s="92"/>
    </row>
    <row r="2" spans="1:9" ht="33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</row>
    <row r="3" spans="1:9" ht="1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</row>
    <row r="4" spans="1:6" ht="9.75" customHeight="1">
      <c r="A4" s="1"/>
      <c r="B4" s="1"/>
      <c r="C4" s="1"/>
      <c r="D4" s="1"/>
      <c r="E4" s="1"/>
      <c r="F4" s="1"/>
    </row>
    <row r="5" spans="1:9" ht="13.5" customHeight="1">
      <c r="A5" s="17"/>
      <c r="B5" s="95" t="s">
        <v>3</v>
      </c>
      <c r="C5" s="95"/>
      <c r="D5" s="95"/>
      <c r="E5" s="96" t="s">
        <v>4</v>
      </c>
      <c r="F5" s="96"/>
      <c r="G5" s="96"/>
      <c r="H5" s="96"/>
      <c r="I5" s="96"/>
    </row>
    <row r="6" spans="1:9" ht="13.5" customHeight="1">
      <c r="A6" s="17" t="s">
        <v>5</v>
      </c>
      <c r="B6" s="95" t="s">
        <v>193</v>
      </c>
      <c r="C6" s="95"/>
      <c r="D6" s="95"/>
      <c r="E6" s="97"/>
      <c r="F6" s="97"/>
      <c r="G6" s="97"/>
      <c r="H6" s="97"/>
      <c r="I6" s="97"/>
    </row>
    <row r="7" spans="1:9" ht="13.5" customHeight="1">
      <c r="A7" s="17"/>
      <c r="B7" s="95" t="s">
        <v>7</v>
      </c>
      <c r="C7" s="95"/>
      <c r="D7" s="95"/>
      <c r="E7" s="97" t="s">
        <v>8</v>
      </c>
      <c r="F7" s="97"/>
      <c r="G7" s="97"/>
      <c r="H7" s="97"/>
      <c r="I7" s="97"/>
    </row>
    <row r="8" spans="1:9" ht="13.5" customHeight="1">
      <c r="A8" s="17"/>
      <c r="B8" s="95" t="s">
        <v>9</v>
      </c>
      <c r="C8" s="95"/>
      <c r="D8" s="95"/>
      <c r="E8" s="97"/>
      <c r="F8" s="97"/>
      <c r="G8" s="97"/>
      <c r="H8" s="97"/>
      <c r="I8" s="97"/>
    </row>
    <row r="9" spans="1:9" ht="13.5" customHeight="1">
      <c r="A9" s="17"/>
      <c r="B9" s="95" t="s">
        <v>10</v>
      </c>
      <c r="C9" s="95"/>
      <c r="D9" s="95"/>
      <c r="E9" s="97"/>
      <c r="F9" s="97"/>
      <c r="G9" s="97"/>
      <c r="H9" s="97"/>
      <c r="I9" s="97"/>
    </row>
    <row r="10" spans="1:9" ht="13.5" customHeight="1">
      <c r="A10" s="17"/>
      <c r="B10" s="95" t="s">
        <v>11</v>
      </c>
      <c r="C10" s="95"/>
      <c r="D10" s="95"/>
      <c r="E10" s="97"/>
      <c r="F10" s="97"/>
      <c r="G10" s="97"/>
      <c r="H10" s="97"/>
      <c r="I10" s="97"/>
    </row>
    <row r="11" spans="1:9" ht="13.5" customHeight="1">
      <c r="A11" s="17"/>
      <c r="B11" s="95" t="s">
        <v>12</v>
      </c>
      <c r="C11" s="95"/>
      <c r="D11" s="95"/>
      <c r="E11" s="97" t="s">
        <v>194</v>
      </c>
      <c r="F11" s="97"/>
      <c r="G11" s="97"/>
      <c r="H11" s="97"/>
      <c r="I11" s="97"/>
    </row>
    <row r="12" ht="8.25" customHeight="1"/>
    <row r="13" spans="1:9" ht="57" customHeight="1">
      <c r="A13" s="2" t="s">
        <v>14</v>
      </c>
      <c r="B13" s="3" t="s">
        <v>15</v>
      </c>
      <c r="C13" s="2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9" ht="15" customHeight="1">
      <c r="A14" s="98" t="s">
        <v>23</v>
      </c>
      <c r="B14" s="99"/>
      <c r="C14" s="100"/>
      <c r="D14" s="5" t="s">
        <v>24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9" ht="15">
      <c r="A15" s="6" t="s">
        <v>25</v>
      </c>
      <c r="B15" s="6" t="s">
        <v>26</v>
      </c>
      <c r="C15" s="7" t="s">
        <v>27</v>
      </c>
      <c r="D15" s="8" t="s">
        <v>28</v>
      </c>
      <c r="E15" s="31" t="s">
        <v>29</v>
      </c>
      <c r="F15" s="32">
        <v>5033497</v>
      </c>
      <c r="G15" s="32">
        <v>0</v>
      </c>
      <c r="H15" s="32">
        <v>1029767.8</v>
      </c>
      <c r="I15" s="32">
        <v>0</v>
      </c>
    </row>
    <row r="16" spans="1:9" ht="15">
      <c r="A16" s="6" t="s">
        <v>25</v>
      </c>
      <c r="B16" s="6" t="s">
        <v>30</v>
      </c>
      <c r="C16" s="7" t="s">
        <v>27</v>
      </c>
      <c r="D16" s="8" t="s">
        <v>31</v>
      </c>
      <c r="E16" s="31" t="s">
        <v>32</v>
      </c>
      <c r="F16" s="32">
        <v>5033497</v>
      </c>
      <c r="G16" s="32">
        <v>0</v>
      </c>
      <c r="H16" s="32">
        <v>1029767.8</v>
      </c>
      <c r="I16" s="32">
        <v>0</v>
      </c>
    </row>
    <row r="17" spans="1:9" ht="15">
      <c r="A17" s="6" t="s">
        <v>25</v>
      </c>
      <c r="B17" s="6" t="s">
        <v>33</v>
      </c>
      <c r="C17" s="7" t="s">
        <v>27</v>
      </c>
      <c r="D17" s="8" t="s">
        <v>34</v>
      </c>
      <c r="E17" s="31" t="s">
        <v>35</v>
      </c>
      <c r="F17" s="32">
        <v>5033497</v>
      </c>
      <c r="G17" s="32">
        <v>0</v>
      </c>
      <c r="H17" s="32">
        <v>1029767.8</v>
      </c>
      <c r="I17" s="32">
        <v>0</v>
      </c>
    </row>
    <row r="18" spans="1:9" ht="15">
      <c r="A18" s="6" t="s">
        <v>25</v>
      </c>
      <c r="B18" s="6" t="s">
        <v>33</v>
      </c>
      <c r="C18" s="7" t="s">
        <v>91</v>
      </c>
      <c r="D18" s="8" t="s">
        <v>31</v>
      </c>
      <c r="E18" s="31" t="s">
        <v>38</v>
      </c>
      <c r="F18" s="32">
        <v>5033497</v>
      </c>
      <c r="G18" s="32">
        <v>0</v>
      </c>
      <c r="H18" s="32">
        <v>1029767.8</v>
      </c>
      <c r="I18" s="32">
        <v>0</v>
      </c>
    </row>
    <row r="19" spans="1:9" ht="25.5">
      <c r="A19" s="11" t="s">
        <v>25</v>
      </c>
      <c r="B19" s="11" t="s">
        <v>33</v>
      </c>
      <c r="C19" s="12" t="s">
        <v>98</v>
      </c>
      <c r="D19" s="13" t="s">
        <v>195</v>
      </c>
      <c r="E19" s="33" t="s">
        <v>41</v>
      </c>
      <c r="F19" s="34">
        <v>5033497</v>
      </c>
      <c r="G19" s="34">
        <v>0</v>
      </c>
      <c r="H19" s="34">
        <v>1029767.8</v>
      </c>
      <c r="I19" s="34">
        <v>0</v>
      </c>
    </row>
    <row r="20" spans="1:9" ht="15">
      <c r="A20" s="6" t="s">
        <v>39</v>
      </c>
      <c r="B20" s="6" t="s">
        <v>39</v>
      </c>
      <c r="C20" s="7" t="s">
        <v>39</v>
      </c>
      <c r="D20" s="8" t="s">
        <v>40</v>
      </c>
      <c r="E20" s="31" t="s">
        <v>43</v>
      </c>
      <c r="F20" s="32">
        <v>5033497</v>
      </c>
      <c r="G20" s="32">
        <v>1029767.8</v>
      </c>
      <c r="H20" s="32">
        <v>1029767.8</v>
      </c>
      <c r="I20" s="32">
        <v>0</v>
      </c>
    </row>
    <row r="21" spans="1:9" ht="15">
      <c r="A21" s="6" t="s">
        <v>39</v>
      </c>
      <c r="B21" s="6" t="s">
        <v>39</v>
      </c>
      <c r="C21" s="7" t="s">
        <v>39</v>
      </c>
      <c r="D21" s="8" t="s">
        <v>42</v>
      </c>
      <c r="E21" s="31" t="s">
        <v>162</v>
      </c>
      <c r="F21" s="32">
        <v>5033497</v>
      </c>
      <c r="G21" s="32">
        <v>1029767.8</v>
      </c>
      <c r="H21" s="32">
        <v>1029767.8</v>
      </c>
      <c r="I21" s="32">
        <v>0</v>
      </c>
    </row>
    <row r="24" spans="4:9" ht="21" customHeight="1">
      <c r="D24" s="16" t="s">
        <v>44</v>
      </c>
      <c r="E24" s="101" t="s">
        <v>45</v>
      </c>
      <c r="F24" s="101"/>
      <c r="G24" s="101"/>
      <c r="H24" s="17" t="s">
        <v>46</v>
      </c>
      <c r="I24" s="17"/>
    </row>
    <row r="25" ht="14.25" customHeight="1">
      <c r="D25" s="18" t="s">
        <v>47</v>
      </c>
    </row>
    <row r="26" ht="15" customHeight="1">
      <c r="D26" s="1"/>
    </row>
  </sheetData>
  <sheetProtection/>
  <mergeCells count="19">
    <mergeCell ref="B10:D10"/>
    <mergeCell ref="E10:I10"/>
    <mergeCell ref="B11:D11"/>
    <mergeCell ref="E11:I11"/>
    <mergeCell ref="A14:C14"/>
    <mergeCell ref="E24:G24"/>
    <mergeCell ref="B7:D7"/>
    <mergeCell ref="E7:I7"/>
    <mergeCell ref="B8:D8"/>
    <mergeCell ref="E8:I8"/>
    <mergeCell ref="B9:D9"/>
    <mergeCell ref="E9:I9"/>
    <mergeCell ref="E1:I1"/>
    <mergeCell ref="A2:I2"/>
    <mergeCell ref="A3:I3"/>
    <mergeCell ref="B5:D5"/>
    <mergeCell ref="E5:I5"/>
    <mergeCell ref="B6:D6"/>
    <mergeCell ref="E6:I6"/>
  </mergeCells>
  <printOptions/>
  <pageMargins left="0.3937007874015748" right="0.15748031496062992" top="0.21" bottom="0.31496062992125984" header="0.15748031496062992" footer="0.15748031496062992"/>
  <pageSetup fitToHeight="0" fitToWidth="1" horizontalDpi="180" verticalDpi="18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2022-10-25T07:11:57Z</dcterms:modified>
  <cp:category/>
  <cp:version/>
  <cp:contentType/>
  <cp:contentStatus/>
</cp:coreProperties>
</file>